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NETADL01-APP01\Web\PROD\extranet.artc.com.au\docs\eng\signal\tools\"/>
    </mc:Choice>
  </mc:AlternateContent>
  <xr:revisionPtr revIDLastSave="0" documentId="13_ncr:1_{26CE6FE4-D696-4F65-90E5-00975766B5AB}" xr6:coauthVersionLast="47" xr6:coauthVersionMax="47" xr10:uidLastSave="{00000000-0000-0000-0000-000000000000}"/>
  <bookViews>
    <workbookView xWindow="5535" yWindow="1890" windowWidth="21600" windowHeight="11325" activeTab="3" xr2:uid="{00000000-000D-0000-FFFF-FFFF00000000}"/>
  </bookViews>
  <sheets>
    <sheet name="D - Rolling Drag" sheetId="3" r:id="rId1"/>
    <sheet name="Calculations" sheetId="6" r:id="rId2"/>
    <sheet name="Tabulation01" sheetId="7" r:id="rId3"/>
    <sheet name=" Explanation" sheetId="8" r:id="rId4"/>
    <sheet name="Versions" sheetId="9" r:id="rId5"/>
  </sheets>
  <definedNames>
    <definedName name="_xlnm.Print_Area" localSheetId="1">Calculations!$A$1:$J$32</definedName>
    <definedName name="_xlnm.Print_Area" localSheetId="2">Tabulation01!$A$1:$P$43</definedName>
    <definedName name="_xlnm.Print_Area" localSheetId="4">Versions!$A$1:$N$15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3" l="1"/>
  <c r="D10" i="6" l="1"/>
  <c r="D9" i="6"/>
  <c r="D8" i="6"/>
  <c r="I26" i="3" s="1"/>
  <c r="D7" i="6"/>
  <c r="D6" i="6"/>
  <c r="D5" i="6"/>
  <c r="D4" i="6"/>
  <c r="G21" i="3" s="1"/>
  <c r="D29" i="3" l="1"/>
  <c r="I29" i="3"/>
  <c r="I27" i="3"/>
  <c r="D23" i="3"/>
  <c r="D31" i="3"/>
  <c r="D30" i="3"/>
  <c r="I28" i="3"/>
  <c r="D26" i="3"/>
  <c r="D28" i="3"/>
  <c r="I25" i="3"/>
  <c r="I31" i="3"/>
  <c r="I22" i="3"/>
  <c r="D27" i="3"/>
  <c r="I24" i="3"/>
  <c r="D24" i="3"/>
  <c r="I30" i="3"/>
  <c r="D22" i="3"/>
  <c r="I23" i="3"/>
  <c r="D25" i="3"/>
  <c r="E13" i="6"/>
  <c r="E14" i="6" s="1"/>
  <c r="E31" i="3" l="1"/>
  <c r="E28" i="3"/>
  <c r="E16" i="6"/>
  <c r="E24" i="3"/>
  <c r="E22" i="3"/>
  <c r="F22" i="3" s="1"/>
  <c r="G22" i="3" s="1"/>
  <c r="D21" i="6" s="1"/>
  <c r="E30" i="3"/>
  <c r="E27" i="3"/>
  <c r="E29" i="3"/>
  <c r="E25" i="3"/>
  <c r="E26" i="3"/>
  <c r="E23" i="3"/>
  <c r="E32" i="3" l="1"/>
  <c r="F23" i="3"/>
  <c r="G23" i="3" s="1"/>
  <c r="D22" i="6" s="1"/>
  <c r="H22" i="3"/>
  <c r="H23" i="3" l="1"/>
  <c r="F24" i="3"/>
  <c r="G24" i="3" s="1"/>
  <c r="D23" i="6" s="1"/>
  <c r="H24" i="3" l="1"/>
  <c r="F25" i="3"/>
  <c r="G25" i="3" s="1"/>
  <c r="H25" i="3" l="1"/>
  <c r="D24" i="6"/>
  <c r="F26" i="3"/>
  <c r="G26" i="3" s="1"/>
  <c r="D25" i="6" s="1"/>
  <c r="H26" i="3" l="1"/>
  <c r="F27" i="3"/>
  <c r="G27" i="3" s="1"/>
  <c r="D26" i="6" s="1"/>
  <c r="H27" i="3" l="1"/>
  <c r="F28" i="3"/>
  <c r="G28" i="3" s="1"/>
  <c r="H28" i="3" l="1"/>
  <c r="D27" i="6"/>
  <c r="F29" i="3"/>
  <c r="G29" i="3" s="1"/>
  <c r="D28" i="6" s="1"/>
  <c r="H29" i="3" l="1"/>
  <c r="F30" i="3"/>
  <c r="G30" i="3" s="1"/>
  <c r="D29" i="6" s="1"/>
  <c r="F31" i="3" l="1"/>
  <c r="G31" i="3" s="1"/>
  <c r="D30" i="6" s="1"/>
  <c r="H30" i="3"/>
  <c r="H31" i="3" l="1"/>
  <c r="H32" i="3" s="1"/>
</calcChain>
</file>

<file path=xl/sharedStrings.xml><?xml version="1.0" encoding="utf-8"?>
<sst xmlns="http://schemas.openxmlformats.org/spreadsheetml/2006/main" count="132" uniqueCount="76">
  <si>
    <t>Enter axle load (t)</t>
  </si>
  <si>
    <t>m/s</t>
  </si>
  <si>
    <t>r</t>
  </si>
  <si>
    <t>Enter radius of wheel (mm)</t>
  </si>
  <si>
    <t xml:space="preserve"> Fx =</t>
  </si>
  <si>
    <t>kN per wheel</t>
  </si>
  <si>
    <t>m</t>
  </si>
  <si>
    <t xml:space="preserve">     m</t>
  </si>
  <si>
    <r>
      <t>a =</t>
    </r>
    <r>
      <rPr>
        <u/>
        <sz val="10"/>
        <rFont val="Arial"/>
        <family val="2"/>
      </rPr>
      <t xml:space="preserve"> F</t>
    </r>
  </si>
  <si>
    <t xml:space="preserve">    2a</t>
  </si>
  <si>
    <r>
      <t>s =</t>
    </r>
    <r>
      <rPr>
        <u/>
        <sz val="10"/>
        <rFont val="Arial"/>
        <family val="2"/>
      </rPr>
      <t xml:space="preserve"> v²</t>
    </r>
  </si>
  <si>
    <t>ƶ</t>
  </si>
  <si>
    <r>
      <t>V</t>
    </r>
    <r>
      <rPr>
        <sz val="10"/>
        <rFont val="Arial"/>
        <family val="2"/>
      </rPr>
      <t>ʰ</t>
    </r>
    <r>
      <rPr>
        <sz val="10"/>
        <rFont val="Arial"/>
        <family val="2"/>
      </rPr>
      <t xml:space="preserve"> </t>
    </r>
  </si>
  <si>
    <r>
      <t>F</t>
    </r>
    <r>
      <rPr>
        <sz val="10"/>
        <rFont val="Arial"/>
        <family val="2"/>
      </rPr>
      <t>˅</t>
    </r>
    <r>
      <rPr>
        <sz val="10"/>
        <rFont val="Arial"/>
        <family val="2"/>
      </rPr>
      <t xml:space="preserve"> </t>
    </r>
  </si>
  <si>
    <t>kN retarding force per wheel</t>
  </si>
  <si>
    <t>Distance for an individual wheel</t>
  </si>
  <si>
    <t>Inputs</t>
  </si>
  <si>
    <t>metres</t>
  </si>
  <si>
    <t>V²</t>
  </si>
  <si>
    <t>Enter wagon length (m)</t>
  </si>
  <si>
    <t>Enter number of wagons</t>
  </si>
  <si>
    <t>Mass of train</t>
  </si>
  <si>
    <t>deceleration rate of derailed wheelsets (m/sec^2)</t>
  </si>
  <si>
    <t>Distance (m)</t>
  </si>
  <si>
    <t>Number Bogies off</t>
  </si>
  <si>
    <t>Decel Rate (m/s²)</t>
  </si>
  <si>
    <t>Speed (m/s)</t>
  </si>
  <si>
    <t>Time (sec)</t>
  </si>
  <si>
    <t>Average Deceleration</t>
  </si>
  <si>
    <t>Total Time</t>
  </si>
  <si>
    <t>Results</t>
  </si>
  <si>
    <t>Number of wagons derailed</t>
  </si>
  <si>
    <t>Enter grade of runoff (%)</t>
  </si>
  <si>
    <t>Prepared by</t>
  </si>
  <si>
    <t>Date</t>
  </si>
  <si>
    <t>Organisation</t>
  </si>
  <si>
    <t>ARTC ID No.</t>
  </si>
  <si>
    <t>Checked by:</t>
  </si>
  <si>
    <t>Independent Review by:</t>
  </si>
  <si>
    <t>Email address</t>
  </si>
  <si>
    <t>Rolling Drag Tabulation (Ballast Drag Length)</t>
  </si>
  <si>
    <t>N/A</t>
  </si>
  <si>
    <t>Asumptions</t>
  </si>
  <si>
    <t>tonnes</t>
  </si>
  <si>
    <t>Ballast drag wheel depth</t>
  </si>
  <si>
    <t>mm</t>
  </si>
  <si>
    <t>Wheel Radius</t>
  </si>
  <si>
    <t>%</t>
  </si>
  <si>
    <t>Rollingstock Speed
(km/h)</t>
  </si>
  <si>
    <t>*1 Ballast drag length expressed in terms of metres (m)</t>
  </si>
  <si>
    <t>20-30</t>
  </si>
  <si>
    <t>*2 Where 'N/A' is shown, please contact ARTC for further information if required.</t>
  </si>
  <si>
    <t>Wagon Length (m)</t>
  </si>
  <si>
    <t>Number of Wagon(s)</t>
  </si>
  <si>
    <t>Axle Load
(tare weight)</t>
  </si>
  <si>
    <t>*3 Data based on runaway wagons only.</t>
  </si>
  <si>
    <t>Grade of 
Run off</t>
  </si>
  <si>
    <t>Enter data in green cells only</t>
  </si>
  <si>
    <t>Forward Speed</t>
  </si>
  <si>
    <r>
      <t>Entry Speed (</t>
    </r>
    <r>
      <rPr>
        <b/>
        <sz val="10"/>
        <rFont val="Arial"/>
        <family val="2"/>
      </rPr>
      <t>kph)</t>
    </r>
    <r>
      <rPr>
        <sz val="10"/>
        <rFont val="Arial"/>
        <family val="2"/>
      </rPr>
      <t xml:space="preserve"> to Ballast Drag</t>
    </r>
  </si>
  <si>
    <t>Wagon Parameters</t>
  </si>
  <si>
    <t>Inputs required</t>
  </si>
  <si>
    <t>Ballast Drag Grade</t>
  </si>
  <si>
    <t>Enter entry speed (kph)</t>
  </si>
  <si>
    <r>
      <t xml:space="preserve">Enter grades ratio e.g. for </t>
    </r>
    <r>
      <rPr>
        <b/>
        <sz val="10"/>
        <rFont val="Arial"/>
        <family val="2"/>
      </rPr>
      <t>1:250</t>
    </r>
    <r>
      <rPr>
        <sz val="10"/>
        <rFont val="Arial"/>
        <family val="2"/>
      </rPr>
      <t xml:space="preserve">, enter </t>
    </r>
    <r>
      <rPr>
        <b/>
        <sz val="10"/>
        <rFont val="Arial"/>
        <family val="2"/>
      </rPr>
      <t>250</t>
    </r>
    <r>
      <rPr>
        <sz val="10"/>
        <rFont val="Arial"/>
        <family val="2"/>
      </rPr>
      <t xml:space="preserve">
</t>
    </r>
    <r>
      <rPr>
        <sz val="10"/>
        <color rgb="FFFF0000"/>
        <rFont val="Arial"/>
        <family val="2"/>
      </rPr>
      <t xml:space="preserve">Use </t>
    </r>
    <r>
      <rPr>
        <b/>
        <sz val="12"/>
        <color rgb="FFFF0000"/>
        <rFont val="Arial"/>
        <family val="2"/>
      </rPr>
      <t>-</t>
    </r>
    <r>
      <rPr>
        <sz val="10"/>
        <color rgb="FFFF0000"/>
        <rFont val="Arial"/>
        <family val="2"/>
      </rPr>
      <t xml:space="preserve"> for downhill grades</t>
    </r>
    <r>
      <rPr>
        <sz val="10"/>
        <rFont val="Arial"/>
        <family val="2"/>
      </rPr>
      <t xml:space="preserve"> 
</t>
    </r>
    <r>
      <rPr>
        <sz val="10"/>
        <color rgb="FFFF0000"/>
        <rFont val="Arial"/>
        <family val="2"/>
      </rPr>
      <t>Use</t>
    </r>
    <r>
      <rPr>
        <b/>
        <sz val="12"/>
        <color rgb="FFFF0000"/>
        <rFont val="Arial"/>
        <family val="2"/>
      </rPr>
      <t xml:space="preserve"> + </t>
    </r>
    <r>
      <rPr>
        <sz val="10"/>
        <color rgb="FFFF0000"/>
        <rFont val="Arial"/>
        <family val="2"/>
      </rPr>
      <t>for uphill grades</t>
    </r>
    <r>
      <rPr>
        <sz val="10"/>
        <rFont val="Arial"/>
        <family val="2"/>
      </rPr>
      <t xml:space="preserve">
Use </t>
    </r>
    <r>
      <rPr>
        <b/>
        <sz val="10"/>
        <rFont val="Arial"/>
        <family val="2"/>
      </rPr>
      <t>0</t>
    </r>
    <r>
      <rPr>
        <sz val="10"/>
        <rFont val="Arial"/>
        <family val="2"/>
      </rPr>
      <t xml:space="preserve"> for level grades</t>
    </r>
  </si>
  <si>
    <t>Ballast Drag Length Explanation</t>
  </si>
  <si>
    <t>BALLAST DRAG LENGTH PROGRAM VERSION HISTORY</t>
  </si>
  <si>
    <t xml:space="preserve">  ESI0605T-02  Rolling Drag Calculation (Ballast Drag Length)</t>
  </si>
  <si>
    <t>Version 1.0 December 2016</t>
  </si>
  <si>
    <t>Enter depth of ballast drag (mm)</t>
  </si>
  <si>
    <t>Depth of Ballast Drag</t>
  </si>
  <si>
    <t>Axle Load</t>
  </si>
  <si>
    <t>Enter radius of wheel, else use default value</t>
  </si>
  <si>
    <t>Enter axle load</t>
  </si>
  <si>
    <r>
      <t xml:space="preserve">Enter depth of ballast drag
</t>
    </r>
    <r>
      <rPr>
        <b/>
        <i/>
        <sz val="10"/>
        <rFont val="Arial"/>
        <family val="2"/>
      </rPr>
      <t>Note: ballast drags are only used in conjuction with catch points</t>
    </r>
  </si>
  <si>
    <t>Enter wagon length in metres and number of wagons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</si>
</sst>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0" x14ac:knownFonts="1">
    <font>
      <sz val="10"/>
      <name val="Arial"/>
    </font>
    <font>
      <sz val="11"/>
      <color theme="1"/>
      <name val="Calibri"/>
      <family val="2"/>
      <scheme val="minor"/>
    </font>
    <font>
      <sz val="8"/>
      <name val="Arial"/>
      <family val="2"/>
    </font>
    <font>
      <sz val="10"/>
      <name val="Arial"/>
      <family val="2"/>
    </font>
    <font>
      <b/>
      <sz val="12"/>
      <name val="Arial"/>
      <family val="2"/>
    </font>
    <font>
      <u/>
      <sz val="10"/>
      <name val="Arial"/>
      <family val="2"/>
    </font>
    <font>
      <u/>
      <sz val="10"/>
      <color indexed="12"/>
      <name val="Arial"/>
      <family val="2"/>
    </font>
    <font>
      <b/>
      <sz val="10"/>
      <name val="Arial"/>
      <family val="2"/>
    </font>
    <font>
      <b/>
      <sz val="14"/>
      <name val="Arial"/>
      <family val="2"/>
    </font>
    <font>
      <sz val="12"/>
      <name val="Arial"/>
      <family val="2"/>
    </font>
    <font>
      <sz val="7"/>
      <name val="Verdana"/>
      <family val="2"/>
    </font>
    <font>
      <b/>
      <sz val="6.5"/>
      <name val="Verdana"/>
      <family val="2"/>
    </font>
    <font>
      <sz val="6.5"/>
      <name val="Verdana"/>
      <family val="2"/>
    </font>
    <font>
      <b/>
      <sz val="7"/>
      <name val="Verdana"/>
      <family val="2"/>
    </font>
    <font>
      <sz val="10"/>
      <name val="Arial"/>
      <family val="2"/>
    </font>
    <font>
      <b/>
      <sz val="11"/>
      <color theme="1"/>
      <name val="Calibri"/>
      <family val="2"/>
      <scheme val="minor"/>
    </font>
    <font>
      <sz val="8"/>
      <name val="Calibri"/>
      <family val="2"/>
      <scheme val="minor"/>
    </font>
    <font>
      <b/>
      <sz val="11"/>
      <color rgb="FF0070C0"/>
      <name val="Calibri"/>
      <family val="2"/>
      <scheme val="minor"/>
    </font>
    <font>
      <b/>
      <sz val="9"/>
      <name val="Calibri"/>
      <family val="2"/>
      <scheme val="minor"/>
    </font>
    <font>
      <b/>
      <u/>
      <sz val="8"/>
      <name val="Calibri"/>
      <family val="2"/>
      <scheme val="minor"/>
    </font>
    <font>
      <b/>
      <u/>
      <sz val="25"/>
      <color theme="1"/>
      <name val="Calibri"/>
      <family val="2"/>
      <scheme val="minor"/>
    </font>
    <font>
      <i/>
      <sz val="10"/>
      <name val="Calibri"/>
      <family val="2"/>
      <scheme val="minor"/>
    </font>
    <font>
      <b/>
      <i/>
      <sz val="10"/>
      <name val="Arial"/>
      <family val="2"/>
    </font>
    <font>
      <sz val="10"/>
      <color rgb="FFFF0000"/>
      <name val="Arial"/>
      <family val="2"/>
    </font>
    <font>
      <b/>
      <sz val="12"/>
      <color rgb="FFFF0000"/>
      <name val="Arial"/>
      <family val="2"/>
    </font>
    <font>
      <sz val="14"/>
      <name val="Arial"/>
      <family val="2"/>
    </font>
    <font>
      <sz val="12"/>
      <name val="Times New Roman"/>
    </font>
    <font>
      <b/>
      <sz val="18"/>
      <name val="Times New Roman"/>
      <family val="1"/>
    </font>
    <font>
      <b/>
      <sz val="24"/>
      <name val="Times New Roman"/>
      <family val="1"/>
    </font>
    <font>
      <sz val="12"/>
      <name val="Times New Roman"/>
      <family val="1"/>
    </font>
  </fonts>
  <fills count="12">
    <fill>
      <patternFill patternType="none"/>
    </fill>
    <fill>
      <patternFill patternType="gray125"/>
    </fill>
    <fill>
      <patternFill patternType="solid">
        <fgColor indexed="1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auto="1"/>
      </right>
      <top/>
      <bottom style="double">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double">
        <color indexed="64"/>
      </right>
      <top/>
      <bottom/>
      <diagonal/>
    </border>
  </borders>
  <cellStyleXfs count="5">
    <xf numFmtId="0" fontId="0" fillId="0" borderId="0"/>
    <xf numFmtId="0" fontId="6" fillId="0" borderId="0" applyNumberFormat="0" applyFill="0" applyBorder="0" applyAlignment="0" applyProtection="0">
      <alignment vertical="top"/>
      <protection locked="0"/>
    </xf>
    <xf numFmtId="0" fontId="1" fillId="0" borderId="0"/>
    <xf numFmtId="0" fontId="14" fillId="0" borderId="0"/>
    <xf numFmtId="0" fontId="26" fillId="0" borderId="0"/>
  </cellStyleXfs>
  <cellXfs count="203">
    <xf numFmtId="0" fontId="0" fillId="0" borderId="0" xfId="0"/>
    <xf numFmtId="0" fontId="0" fillId="0" borderId="1" xfId="0" applyBorder="1"/>
    <xf numFmtId="164" fontId="0" fillId="0" borderId="0" xfId="0" applyNumberFormat="1"/>
    <xf numFmtId="0" fontId="0" fillId="0" borderId="0" xfId="0" applyAlignment="1">
      <alignment horizontal="right"/>
    </xf>
    <xf numFmtId="0" fontId="0" fillId="0" borderId="1" xfId="0" applyFill="1" applyBorder="1"/>
    <xf numFmtId="0" fontId="0" fillId="0" borderId="0" xfId="0" applyBorder="1"/>
    <xf numFmtId="164" fontId="0" fillId="0" borderId="0" xfId="0" applyNumberFormat="1" applyBorder="1"/>
    <xf numFmtId="0" fontId="3" fillId="0" borderId="1" xfId="0" applyFont="1" applyBorder="1"/>
    <xf numFmtId="164" fontId="0" fillId="2" borderId="1" xfId="0" applyNumberFormat="1" applyFill="1" applyBorder="1"/>
    <xf numFmtId="0" fontId="0" fillId="0" borderId="0" xfId="0" applyFill="1" applyBorder="1"/>
    <xf numFmtId="0" fontId="3" fillId="0" borderId="0" xfId="0" applyFont="1" applyBorder="1"/>
    <xf numFmtId="0" fontId="3" fillId="0" borderId="0" xfId="0" applyFont="1" applyFill="1" applyBorder="1" applyAlignment="1">
      <alignment horizontal="center"/>
    </xf>
    <xf numFmtId="2" fontId="0" fillId="0" borderId="0" xfId="0" applyNumberFormat="1" applyFill="1" applyBorder="1"/>
    <xf numFmtId="0" fontId="0" fillId="0" borderId="0" xfId="0" applyAlignment="1"/>
    <xf numFmtId="0" fontId="0" fillId="3" borderId="4" xfId="0" applyFill="1" applyBorder="1"/>
    <xf numFmtId="0" fontId="0" fillId="4" borderId="5" xfId="0" applyFill="1" applyBorder="1"/>
    <xf numFmtId="0" fontId="3" fillId="4" borderId="6" xfId="0" applyFont="1" applyFill="1" applyBorder="1"/>
    <xf numFmtId="0" fontId="0" fillId="4" borderId="6" xfId="0" applyFill="1" applyBorder="1"/>
    <xf numFmtId="0" fontId="0" fillId="4" borderId="7" xfId="0" applyFill="1" applyBorder="1"/>
    <xf numFmtId="0" fontId="0" fillId="3" borderId="16" xfId="0" applyFill="1" applyBorder="1" applyAlignment="1">
      <alignment horizontal="center"/>
    </xf>
    <xf numFmtId="2" fontId="0" fillId="3" borderId="1" xfId="0" applyNumberFormat="1" applyFill="1" applyBorder="1" applyAlignment="1">
      <alignment horizontal="center"/>
    </xf>
    <xf numFmtId="0" fontId="0" fillId="3" borderId="17" xfId="0" applyFill="1" applyBorder="1" applyAlignment="1">
      <alignment horizontal="center"/>
    </xf>
    <xf numFmtId="0" fontId="0" fillId="4" borderId="16" xfId="0" applyFill="1" applyBorder="1" applyAlignment="1">
      <alignment horizontal="center"/>
    </xf>
    <xf numFmtId="2" fontId="0" fillId="4" borderId="1" xfId="0" applyNumberFormat="1" applyFill="1" applyBorder="1" applyAlignment="1">
      <alignment horizontal="center"/>
    </xf>
    <xf numFmtId="0" fontId="0" fillId="4" borderId="17" xfId="0" applyFill="1" applyBorder="1" applyAlignment="1">
      <alignment horizontal="center"/>
    </xf>
    <xf numFmtId="0" fontId="0" fillId="3" borderId="16" xfId="0" applyFont="1" applyFill="1" applyBorder="1" applyAlignment="1">
      <alignment horizontal="center"/>
    </xf>
    <xf numFmtId="0" fontId="0" fillId="4" borderId="16" xfId="0" applyFont="1" applyFill="1" applyBorder="1" applyAlignment="1">
      <alignment horizontal="center"/>
    </xf>
    <xf numFmtId="2" fontId="0" fillId="4" borderId="6" xfId="0" applyNumberFormat="1" applyFill="1" applyBorder="1" applyAlignment="1">
      <alignment horizontal="center"/>
    </xf>
    <xf numFmtId="0" fontId="8" fillId="0" borderId="0" xfId="0" applyFont="1" applyFill="1" applyBorder="1" applyAlignment="1">
      <alignment horizontal="center" vertical="center" wrapText="1"/>
    </xf>
    <xf numFmtId="0" fontId="0" fillId="0" borderId="0" xfId="0" applyFill="1" applyBorder="1" applyAlignment="1">
      <alignment horizontal="left" vertical="center"/>
    </xf>
    <xf numFmtId="0" fontId="9" fillId="0" borderId="0" xfId="0" applyFont="1"/>
    <xf numFmtId="164" fontId="0" fillId="0" borderId="1" xfId="0" applyNumberFormat="1" applyFill="1" applyBorder="1"/>
    <xf numFmtId="1" fontId="7" fillId="0" borderId="1" xfId="0" applyNumberFormat="1" applyFont="1" applyFill="1" applyBorder="1" applyAlignment="1">
      <alignment horizontal="center"/>
    </xf>
    <xf numFmtId="0" fontId="9" fillId="0" borderId="1" xfId="0" applyFont="1" applyFill="1" applyBorder="1"/>
    <xf numFmtId="0" fontId="7"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4" fillId="0" borderId="21" xfId="0" applyFont="1" applyBorder="1"/>
    <xf numFmtId="0" fontId="0" fillId="0" borderId="22" xfId="0" applyBorder="1"/>
    <xf numFmtId="164" fontId="0" fillId="0" borderId="22" xfId="0" applyNumberFormat="1" applyBorder="1"/>
    <xf numFmtId="0" fontId="0" fillId="0" borderId="23" xfId="0" applyBorder="1"/>
    <xf numFmtId="0" fontId="0" fillId="0" borderId="25" xfId="0" applyBorder="1"/>
    <xf numFmtId="0" fontId="0" fillId="0" borderId="24" xfId="0" applyBorder="1"/>
    <xf numFmtId="0" fontId="0" fillId="0" borderId="24" xfId="0" applyBorder="1" applyAlignment="1"/>
    <xf numFmtId="0" fontId="0" fillId="0" borderId="25" xfId="0" applyBorder="1" applyAlignment="1"/>
    <xf numFmtId="0" fontId="0" fillId="0" borderId="25" xfId="0" applyFill="1" applyBorder="1"/>
    <xf numFmtId="164" fontId="0" fillId="0" borderId="25" xfId="0" applyNumberFormat="1" applyBorder="1"/>
    <xf numFmtId="164" fontId="0" fillId="0" borderId="0" xfId="0" applyNumberFormat="1" applyFill="1" applyBorder="1"/>
    <xf numFmtId="2" fontId="0" fillId="0" borderId="0" xfId="0" applyNumberFormat="1" applyFill="1" applyBorder="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0" xfId="1" applyAlignment="1" applyProtection="1">
      <alignment horizontal="center" vertical="center"/>
    </xf>
    <xf numFmtId="164" fontId="3" fillId="0" borderId="32" xfId="0" applyNumberFormat="1" applyFont="1" applyFill="1" applyBorder="1"/>
    <xf numFmtId="0" fontId="3" fillId="0" borderId="32" xfId="0" applyFont="1" applyFill="1" applyBorder="1"/>
    <xf numFmtId="2" fontId="3" fillId="0" borderId="32" xfId="0" applyNumberFormat="1" applyFont="1" applyFill="1" applyBorder="1" applyAlignment="1">
      <alignment horizontal="center"/>
    </xf>
    <xf numFmtId="0" fontId="7" fillId="7" borderId="12" xfId="0" applyFont="1" applyFill="1" applyBorder="1" applyAlignment="1">
      <alignment horizontal="center"/>
    </xf>
    <xf numFmtId="1" fontId="7" fillId="7" borderId="12" xfId="0" applyNumberFormat="1" applyFont="1" applyFill="1" applyBorder="1" applyAlignment="1">
      <alignment horizontal="center"/>
    </xf>
    <xf numFmtId="0" fontId="1" fillId="0" borderId="0" xfId="2"/>
    <xf numFmtId="0" fontId="1" fillId="8" borderId="1" xfId="2" applyFill="1" applyBorder="1" applyAlignment="1">
      <alignment horizontal="center" vertical="center"/>
    </xf>
    <xf numFmtId="0" fontId="1" fillId="8" borderId="17" xfId="2" applyFill="1" applyBorder="1" applyAlignment="1">
      <alignment horizontal="center" vertical="center"/>
    </xf>
    <xf numFmtId="0" fontId="1" fillId="8" borderId="2" xfId="2" applyFill="1" applyBorder="1" applyAlignment="1">
      <alignment horizontal="center" vertical="center"/>
    </xf>
    <xf numFmtId="0" fontId="1" fillId="8" borderId="3" xfId="2" applyFill="1" applyBorder="1" applyAlignment="1">
      <alignment horizontal="center" vertical="center"/>
    </xf>
    <xf numFmtId="0" fontId="1" fillId="8" borderId="4" xfId="2" applyFill="1" applyBorder="1" applyAlignment="1">
      <alignment horizontal="center" vertical="center"/>
    </xf>
    <xf numFmtId="0" fontId="16" fillId="0" borderId="1" xfId="2" applyFont="1" applyBorder="1" applyAlignment="1">
      <alignment horizontal="center" vertical="center" wrapText="1"/>
    </xf>
    <xf numFmtId="0" fontId="17" fillId="0" borderId="34" xfId="2" applyFont="1" applyBorder="1" applyAlignment="1">
      <alignment horizontal="center" vertical="center"/>
    </xf>
    <xf numFmtId="0" fontId="18" fillId="0" borderId="1" xfId="2" applyFont="1" applyBorder="1" applyAlignment="1">
      <alignment horizontal="center" vertical="center" wrapText="1"/>
    </xf>
    <xf numFmtId="0" fontId="16" fillId="0" borderId="1" xfId="2" applyFont="1" applyBorder="1" applyAlignment="1">
      <alignment horizontal="center" vertical="center"/>
    </xf>
    <xf numFmtId="0" fontId="15" fillId="0" borderId="0" xfId="2" applyFont="1"/>
    <xf numFmtId="0" fontId="1" fillId="9" borderId="5" xfId="2" applyFill="1" applyBorder="1" applyAlignment="1">
      <alignment horizontal="center" vertical="center"/>
    </xf>
    <xf numFmtId="0" fontId="1" fillId="9" borderId="6" xfId="2" applyFill="1" applyBorder="1" applyAlignment="1">
      <alignment horizontal="center" vertical="center"/>
    </xf>
    <xf numFmtId="0" fontId="1" fillId="9" borderId="7" xfId="2" applyFill="1" applyBorder="1" applyAlignment="1">
      <alignment horizontal="center" vertical="center"/>
    </xf>
    <xf numFmtId="0" fontId="1" fillId="9" borderId="16" xfId="2" applyFill="1" applyBorder="1" applyAlignment="1">
      <alignment horizontal="center" vertical="center"/>
    </xf>
    <xf numFmtId="0" fontId="1" fillId="9" borderId="1" xfId="2" applyFill="1" applyBorder="1" applyAlignment="1">
      <alignment horizontal="center" vertical="center"/>
    </xf>
    <xf numFmtId="0" fontId="1" fillId="9" borderId="17" xfId="2" applyFill="1" applyBorder="1" applyAlignment="1">
      <alignment horizontal="center" vertical="center"/>
    </xf>
    <xf numFmtId="0" fontId="1" fillId="9" borderId="2" xfId="2" applyFill="1" applyBorder="1" applyAlignment="1">
      <alignment horizontal="center" vertical="center"/>
    </xf>
    <xf numFmtId="0" fontId="1" fillId="9" borderId="3" xfId="2" applyFill="1" applyBorder="1" applyAlignment="1">
      <alignment horizontal="center" vertical="center"/>
    </xf>
    <xf numFmtId="0" fontId="1" fillId="10" borderId="5" xfId="2" applyFill="1" applyBorder="1" applyAlignment="1">
      <alignment horizontal="center" vertical="center"/>
    </xf>
    <xf numFmtId="0" fontId="1" fillId="10" borderId="6" xfId="2" applyFill="1" applyBorder="1" applyAlignment="1">
      <alignment horizontal="center" vertical="center"/>
    </xf>
    <xf numFmtId="0" fontId="1" fillId="10" borderId="7" xfId="2" applyFill="1" applyBorder="1" applyAlignment="1">
      <alignment horizontal="center" vertical="center"/>
    </xf>
    <xf numFmtId="0" fontId="1" fillId="10" borderId="16" xfId="2" applyFill="1" applyBorder="1" applyAlignment="1">
      <alignment horizontal="center" vertical="center"/>
    </xf>
    <xf numFmtId="0" fontId="1" fillId="10" borderId="1" xfId="2" applyFill="1" applyBorder="1" applyAlignment="1">
      <alignment horizontal="center" vertical="center"/>
    </xf>
    <xf numFmtId="0" fontId="1" fillId="10" borderId="17" xfId="2" applyFill="1" applyBorder="1" applyAlignment="1">
      <alignment horizontal="center" vertical="center"/>
    </xf>
    <xf numFmtId="0" fontId="15" fillId="0" borderId="1" xfId="2" applyFont="1" applyFill="1" applyBorder="1" applyAlignment="1">
      <alignment horizontal="center" vertical="center"/>
    </xf>
    <xf numFmtId="0" fontId="21" fillId="0" borderId="0" xfId="2" applyFont="1" applyAlignment="1">
      <alignment horizontal="left" vertical="center"/>
    </xf>
    <xf numFmtId="0" fontId="15" fillId="0" borderId="0" xfId="2" applyFont="1" applyFill="1" applyBorder="1" applyAlignment="1">
      <alignment horizontal="center" vertical="center" textRotation="90"/>
    </xf>
    <xf numFmtId="0" fontId="17" fillId="0" borderId="0" xfId="2" applyFont="1" applyFill="1" applyBorder="1" applyAlignment="1">
      <alignment horizontal="center" vertical="center"/>
    </xf>
    <xf numFmtId="0" fontId="1" fillId="0" borderId="0" xfId="2" applyFill="1" applyBorder="1" applyAlignment="1">
      <alignment horizontal="center" vertical="center"/>
    </xf>
    <xf numFmtId="0" fontId="0" fillId="0" borderId="0" xfId="0" applyFill="1"/>
    <xf numFmtId="0" fontId="1" fillId="8" borderId="16" xfId="2" applyFill="1" applyBorder="1" applyAlignment="1">
      <alignment horizontal="center" vertical="center"/>
    </xf>
    <xf numFmtId="0" fontId="1" fillId="11" borderId="5" xfId="2" applyFill="1" applyBorder="1" applyAlignment="1">
      <alignment horizontal="center" vertical="center"/>
    </xf>
    <xf numFmtId="0" fontId="1" fillId="11" borderId="6" xfId="2" applyFill="1" applyBorder="1" applyAlignment="1">
      <alignment horizontal="center" vertical="center"/>
    </xf>
    <xf numFmtId="0" fontId="1" fillId="11" borderId="7" xfId="2" applyFill="1" applyBorder="1" applyAlignment="1">
      <alignment horizontal="center" vertical="center"/>
    </xf>
    <xf numFmtId="0" fontId="1" fillId="11" borderId="16" xfId="2" applyFill="1" applyBorder="1" applyAlignment="1">
      <alignment horizontal="center" vertical="center"/>
    </xf>
    <xf numFmtId="0" fontId="1" fillId="11" borderId="1" xfId="2" applyFill="1" applyBorder="1" applyAlignment="1">
      <alignment horizontal="center" vertical="center"/>
    </xf>
    <xf numFmtId="0" fontId="1" fillId="11" borderId="17" xfId="2" applyFill="1" applyBorder="1" applyAlignment="1">
      <alignment horizontal="center" vertical="center"/>
    </xf>
    <xf numFmtId="0" fontId="0" fillId="0" borderId="0" xfId="0" applyBorder="1" applyAlignment="1"/>
    <xf numFmtId="0" fontId="3" fillId="0" borderId="31" xfId="0" applyFont="1" applyBorder="1"/>
    <xf numFmtId="0" fontId="0" fillId="0" borderId="0" xfId="0" applyBorder="1" applyAlignment="1">
      <alignment horizontal="left" vertical="center"/>
    </xf>
    <xf numFmtId="0" fontId="0" fillId="0" borderId="45" xfId="0" applyBorder="1" applyAlignment="1">
      <alignment horizontal="left" vertical="center"/>
    </xf>
    <xf numFmtId="0" fontId="0" fillId="0" borderId="0" xfId="0" applyAlignment="1">
      <alignment horizontal="left" vertical="center"/>
    </xf>
    <xf numFmtId="0" fontId="0" fillId="6" borderId="20" xfId="0" applyFill="1" applyBorder="1" applyAlignment="1">
      <alignment horizontal="center" vertical="center"/>
    </xf>
    <xf numFmtId="0" fontId="0" fillId="6" borderId="17" xfId="0" applyFill="1" applyBorder="1" applyAlignment="1">
      <alignment horizontal="center" vertical="center"/>
    </xf>
    <xf numFmtId="0" fontId="0" fillId="6" borderId="4" xfId="0" applyFill="1" applyBorder="1" applyAlignment="1">
      <alignment horizontal="center" vertical="center"/>
    </xf>
    <xf numFmtId="0" fontId="22" fillId="0" borderId="52" xfId="0" applyFont="1" applyFill="1" applyBorder="1" applyAlignment="1">
      <alignment horizontal="center" vertical="center"/>
    </xf>
    <xf numFmtId="0" fontId="0" fillId="0" borderId="52" xfId="0" applyBorder="1" applyAlignment="1"/>
    <xf numFmtId="0" fontId="0" fillId="0" borderId="1" xfId="0" applyFill="1" applyBorder="1" applyAlignment="1">
      <alignment horizontal="left" vertical="center"/>
    </xf>
    <xf numFmtId="0" fontId="0" fillId="0" borderId="28" xfId="0"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Border="1" applyAlignment="1">
      <alignment horizontal="left"/>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5" xfId="0" applyFill="1" applyBorder="1" applyAlignment="1">
      <alignment horizontal="left" vertical="center"/>
    </xf>
    <xf numFmtId="0" fontId="7" fillId="0" borderId="5" xfId="0" applyFont="1" applyBorder="1" applyAlignment="1">
      <alignment horizontal="center" vertical="center" shrinkToFit="1"/>
    </xf>
    <xf numFmtId="0" fontId="3" fillId="0" borderId="6" xfId="0" applyFont="1" applyFill="1" applyBorder="1" applyAlignment="1">
      <alignment horizontal="left" vertical="center"/>
    </xf>
    <xf numFmtId="0" fontId="0" fillId="0" borderId="7" xfId="0" applyFill="1" applyBorder="1" applyAlignment="1">
      <alignment horizontal="left" vertical="center"/>
    </xf>
    <xf numFmtId="0" fontId="0" fillId="0" borderId="24" xfId="0" applyFill="1" applyBorder="1" applyAlignment="1">
      <alignment horizontal="left" vertical="center"/>
    </xf>
    <xf numFmtId="0" fontId="0" fillId="0" borderId="24" xfId="0" applyBorder="1" applyAlignment="1">
      <alignment horizontal="left" vertical="center"/>
    </xf>
    <xf numFmtId="2" fontId="7" fillId="3" borderId="3" xfId="0" applyNumberFormat="1" applyFont="1" applyFill="1" applyBorder="1" applyAlignment="1">
      <alignment horizontal="center"/>
    </xf>
    <xf numFmtId="0" fontId="9" fillId="0" borderId="0" xfId="0" applyFont="1" applyBorder="1"/>
    <xf numFmtId="0" fontId="27" fillId="0" borderId="0" xfId="4" applyFont="1"/>
    <xf numFmtId="0" fontId="26" fillId="0" borderId="0" xfId="4"/>
    <xf numFmtId="0" fontId="28" fillId="0" borderId="0" xfId="4" applyFont="1"/>
    <xf numFmtId="0" fontId="29" fillId="0" borderId="0" xfId="4" quotePrefix="1" applyFont="1" applyAlignment="1">
      <alignment horizontal="left"/>
    </xf>
    <xf numFmtId="0" fontId="29" fillId="0" borderId="0" xfId="4" applyFont="1"/>
    <xf numFmtId="0" fontId="8" fillId="0" borderId="0" xfId="0" applyFont="1" applyBorder="1" applyAlignment="1">
      <alignment horizontal="left" vertical="center"/>
    </xf>
    <xf numFmtId="0" fontId="8" fillId="0" borderId="24" xfId="0" applyFont="1" applyBorder="1" applyAlignment="1">
      <alignment horizontal="left" vertical="center"/>
    </xf>
    <xf numFmtId="0" fontId="25" fillId="0" borderId="0" xfId="0" applyFont="1" applyBorder="1" applyAlignment="1">
      <alignment horizontal="left"/>
    </xf>
    <xf numFmtId="0" fontId="7" fillId="0" borderId="16" xfId="0" applyFont="1" applyBorder="1" applyAlignment="1">
      <alignment horizontal="center" vertical="top" wrapText="1"/>
    </xf>
    <xf numFmtId="0" fontId="0" fillId="0" borderId="68" xfId="0" applyBorder="1" applyAlignment="1">
      <alignment horizontal="left" vertical="center"/>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3" fillId="0" borderId="34" xfId="0" applyFont="1" applyBorder="1" applyAlignment="1">
      <alignment vertical="top" wrapText="1"/>
    </xf>
    <xf numFmtId="0" fontId="0" fillId="0" borderId="65" xfId="0" applyBorder="1" applyAlignment="1">
      <alignment vertical="top" wrapText="1"/>
    </xf>
    <xf numFmtId="0" fontId="3" fillId="0" borderId="34" xfId="0" applyFont="1" applyBorder="1" applyAlignment="1">
      <alignment horizontal="left" vertical="top" wrapText="1"/>
    </xf>
    <xf numFmtId="0" fontId="0" fillId="0" borderId="65" xfId="0" applyBorder="1" applyAlignment="1">
      <alignment horizontal="left" vertical="top" wrapText="1"/>
    </xf>
    <xf numFmtId="0" fontId="7" fillId="0" borderId="63" xfId="0" applyFont="1" applyBorder="1" applyAlignment="1">
      <alignment horizontal="center" vertical="top" wrapText="1"/>
    </xf>
    <xf numFmtId="0" fontId="0" fillId="0" borderId="11" xfId="0" applyBorder="1" applyAlignment="1">
      <alignment horizontal="center" vertical="top" wrapText="1"/>
    </xf>
    <xf numFmtId="0" fontId="3" fillId="0" borderId="42" xfId="0" applyFont="1" applyBorder="1" applyAlignment="1">
      <alignment horizontal="left" vertical="top" wrapText="1"/>
    </xf>
    <xf numFmtId="0" fontId="0" fillId="0" borderId="59"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3" fillId="4" borderId="12" xfId="0" applyFont="1" applyFill="1" applyBorder="1" applyAlignment="1">
      <alignment horizontal="left" vertical="center"/>
    </xf>
    <xf numFmtId="0" fontId="3" fillId="4" borderId="28" xfId="0" applyFont="1" applyFill="1" applyBorder="1" applyAlignment="1">
      <alignment horizontal="left" vertical="center"/>
    </xf>
    <xf numFmtId="0" fontId="3" fillId="3" borderId="12" xfId="0" applyFont="1" applyFill="1" applyBorder="1" applyAlignment="1">
      <alignment horizontal="left" vertical="center"/>
    </xf>
    <xf numFmtId="0" fontId="3" fillId="3" borderId="28" xfId="0" applyFont="1" applyFill="1" applyBorder="1" applyAlignment="1">
      <alignment horizontal="left" vertical="center"/>
    </xf>
    <xf numFmtId="0" fontId="3" fillId="4" borderId="26" xfId="0" applyFont="1" applyFill="1" applyBorder="1" applyAlignment="1">
      <alignment horizontal="left" vertical="center"/>
    </xf>
    <xf numFmtId="0" fontId="3" fillId="4" borderId="27" xfId="0" applyFont="1" applyFill="1" applyBorder="1" applyAlignment="1">
      <alignment horizontal="left" vertical="center"/>
    </xf>
    <xf numFmtId="0" fontId="7" fillId="0" borderId="8" xfId="0" applyFont="1" applyBorder="1" applyAlignment="1">
      <alignment horizontal="center" vertical="top" wrapText="1"/>
    </xf>
    <xf numFmtId="0" fontId="7" fillId="0" borderId="64" xfId="0" applyFont="1" applyBorder="1" applyAlignment="1">
      <alignment horizontal="center" vertical="top" wrapText="1"/>
    </xf>
    <xf numFmtId="0" fontId="3" fillId="0" borderId="42" xfId="0" applyFont="1" applyFill="1" applyBorder="1" applyAlignment="1">
      <alignment vertical="center" wrapText="1"/>
    </xf>
    <xf numFmtId="0" fontId="0" fillId="0" borderId="59" xfId="0" applyBorder="1" applyAlignment="1">
      <alignment vertical="center"/>
    </xf>
    <xf numFmtId="0" fontId="0" fillId="0" borderId="46"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2" fillId="6" borderId="53" xfId="0" applyFont="1" applyFill="1" applyBorder="1" applyAlignment="1">
      <alignment horizontal="center" vertical="center"/>
    </xf>
    <xf numFmtId="0" fontId="0" fillId="0" borderId="54" xfId="0" applyBorder="1" applyAlignment="1"/>
    <xf numFmtId="0" fontId="0" fillId="0" borderId="55" xfId="0" applyBorder="1" applyAlignment="1"/>
    <xf numFmtId="0" fontId="0" fillId="0" borderId="42"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25"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3" fillId="0" borderId="37" xfId="0" applyFont="1" applyFill="1" applyBorder="1" applyAlignment="1"/>
    <xf numFmtId="0" fontId="0" fillId="0" borderId="27" xfId="0" applyBorder="1" applyAlignment="1"/>
    <xf numFmtId="0" fontId="0" fillId="0" borderId="42" xfId="0" applyBorder="1" applyAlignment="1"/>
    <xf numFmtId="0" fontId="0" fillId="0" borderId="41" xfId="0" applyBorder="1" applyAlignment="1"/>
    <xf numFmtId="0" fontId="0" fillId="0" borderId="46" xfId="0" applyBorder="1" applyAlignment="1"/>
    <xf numFmtId="0" fontId="0" fillId="0" borderId="45" xfId="0" applyBorder="1" applyAlignment="1"/>
    <xf numFmtId="0" fontId="0" fillId="0" borderId="50" xfId="0" applyBorder="1" applyAlignment="1"/>
    <xf numFmtId="0" fontId="0" fillId="0" borderId="48" xfId="0" applyBorder="1" applyAlignment="1"/>
    <xf numFmtId="2" fontId="3" fillId="0" borderId="37" xfId="0" applyNumberFormat="1" applyFont="1" applyFill="1" applyBorder="1" applyAlignment="1">
      <alignment horizontal="center"/>
    </xf>
    <xf numFmtId="0" fontId="0" fillId="0" borderId="38" xfId="0" applyBorder="1" applyAlignment="1">
      <alignment horizontal="center"/>
    </xf>
    <xf numFmtId="164" fontId="7" fillId="3" borderId="29" xfId="0" applyNumberFormat="1" applyFont="1" applyFill="1" applyBorder="1" applyAlignment="1">
      <alignment horizontal="right"/>
    </xf>
    <xf numFmtId="0" fontId="7" fillId="0" borderId="30" xfId="0" applyFont="1" applyBorder="1" applyAlignment="1">
      <alignment horizontal="right"/>
    </xf>
    <xf numFmtId="0" fontId="7" fillId="3" borderId="58" xfId="0" applyFont="1" applyFill="1" applyBorder="1" applyAlignment="1">
      <alignment horizontal="right" vertical="center"/>
    </xf>
    <xf numFmtId="0" fontId="7"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14" fontId="3" fillId="0" borderId="39" xfId="0" applyNumberFormat="1" applyFont="1"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wrapText="1"/>
    </xf>
    <xf numFmtId="0" fontId="0" fillId="0" borderId="9" xfId="0" applyBorder="1" applyAlignment="1">
      <alignment horizontal="center" vertical="center" wrapText="1"/>
    </xf>
    <xf numFmtId="0" fontId="0" fillId="0" borderId="49" xfId="0" applyBorder="1" applyAlignment="1">
      <alignment horizontal="center" vertical="center" wrapText="1"/>
    </xf>
    <xf numFmtId="0" fontId="7" fillId="7" borderId="8"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20" fillId="0" borderId="0" xfId="2" applyFont="1" applyAlignment="1">
      <alignment horizontal="center" vertical="center"/>
    </xf>
    <xf numFmtId="0" fontId="15" fillId="0" borderId="1" xfId="2" applyFont="1" applyFill="1" applyBorder="1" applyAlignment="1">
      <alignment horizontal="center" vertical="center"/>
    </xf>
    <xf numFmtId="0" fontId="19" fillId="0" borderId="34" xfId="2" applyFont="1" applyBorder="1" applyAlignment="1">
      <alignment horizontal="center" vertical="center"/>
    </xf>
    <xf numFmtId="0" fontId="19" fillId="0" borderId="36" xfId="2" applyFont="1" applyBorder="1" applyAlignment="1">
      <alignment horizontal="center" vertical="center"/>
    </xf>
    <xf numFmtId="0" fontId="19" fillId="0" borderId="28" xfId="2" applyFont="1" applyBorder="1" applyAlignment="1">
      <alignment horizontal="center" vertical="center"/>
    </xf>
    <xf numFmtId="0" fontId="15" fillId="0" borderId="33" xfId="2" applyFont="1" applyBorder="1" applyAlignment="1">
      <alignment horizontal="center" vertical="center" textRotation="90" wrapText="1"/>
    </xf>
    <xf numFmtId="0" fontId="15" fillId="0" borderId="9" xfId="2" applyFont="1" applyBorder="1" applyAlignment="1">
      <alignment horizontal="center" vertical="center" textRotation="90"/>
    </xf>
    <xf numFmtId="0" fontId="15" fillId="0" borderId="35" xfId="2" applyFont="1" applyBorder="1" applyAlignment="1">
      <alignment horizontal="center" vertical="center" textRotation="90"/>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s>
  <tableStyles count="0" defaultTableStyle="TableStyleMedium2" defaultPivotStyle="PivotStyleLight16"/>
  <colors>
    <mruColors>
      <color rgb="FFD5F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7145</xdr:colOff>
      <xdr:row>33</xdr:row>
      <xdr:rowOff>3523</xdr:rowOff>
    </xdr:from>
    <xdr:to>
      <xdr:col>9</xdr:col>
      <xdr:colOff>604633</xdr:colOff>
      <xdr:row>41</xdr:row>
      <xdr:rowOff>161924</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6745" y="5375623"/>
          <a:ext cx="8541338" cy="1453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000" b="0" i="0" u="none" strike="noStrike">
              <a:solidFill>
                <a:schemeClr val="dk1"/>
              </a:solidFill>
              <a:effectLst/>
              <a:latin typeface="+mn-lt"/>
              <a:ea typeface="+mn-ea"/>
              <a:cs typeface="+mn-cs"/>
            </a:rPr>
            <a:t>© Australian Rail Track Corporation Limited 2013</a:t>
          </a:r>
          <a:r>
            <a:rPr lang="en-AU" sz="1000"/>
            <a:t> </a:t>
          </a:r>
        </a:p>
        <a:p>
          <a:pPr algn="ctr"/>
          <a:r>
            <a:rPr lang="en-AU" sz="1000" b="1" i="0" u="none" strike="noStrike">
              <a:solidFill>
                <a:schemeClr val="dk1"/>
              </a:solidFill>
              <a:effectLst/>
              <a:latin typeface="+mn-lt"/>
              <a:ea typeface="+mn-ea"/>
              <a:cs typeface="+mn-cs"/>
            </a:rPr>
            <a:t>Disclaimer:</a:t>
          </a:r>
          <a:r>
            <a:rPr lang="en-AU" sz="1000" b="1"/>
            <a:t> </a:t>
          </a:r>
        </a:p>
        <a:p>
          <a:pPr algn="ctr"/>
          <a:r>
            <a:rPr lang="en-AU" sz="1000" b="0" i="0" u="none" strike="noStrike">
              <a:solidFill>
                <a:schemeClr val="dk1"/>
              </a:solidFill>
              <a:effectLst/>
              <a:latin typeface="+mn-lt"/>
              <a:ea typeface="+mn-ea"/>
              <a:cs typeface="+mn-cs"/>
            </a:rPr>
            <a:t>This document has been prepared by ARTC for internal use and may not be relied on by any other party without ARTC’s prior written consent.  Use of this document shall be subject to the terms of the relevant contract with ARTC.</a:t>
          </a:r>
          <a:r>
            <a:rPr lang="en-AU" sz="1000"/>
            <a:t> </a:t>
          </a:r>
        </a:p>
        <a:p>
          <a:pPr algn="ctr"/>
          <a:r>
            <a:rPr lang="en-AU" sz="1000" b="0" i="0" u="none" strike="noStrike">
              <a:solidFill>
                <a:schemeClr val="dk1"/>
              </a:solidFill>
              <a:effectLst/>
              <a:latin typeface="+mn-lt"/>
              <a:ea typeface="+mn-ea"/>
              <a:cs typeface="+mn-cs"/>
            </a:rPr>
            <a:t>ARTC and its employees shall have no liability to unauthorised users of the information for any loss, damage, cost or expense incurred or arising by reason of an unauthorised user using or relying upon the information in this document, whether caused by error, negligence, omission or misrepresentation in this document.</a:t>
          </a:r>
          <a:r>
            <a:rPr lang="en-AU" sz="1000"/>
            <a:t> </a:t>
          </a:r>
        </a:p>
        <a:p>
          <a:pPr algn="ctr"/>
          <a:r>
            <a:rPr lang="en-AU" sz="1000" b="1" i="0" u="none" strike="noStrike">
              <a:solidFill>
                <a:schemeClr val="dk1"/>
              </a:solidFill>
              <a:effectLst/>
              <a:latin typeface="+mn-lt"/>
              <a:ea typeface="+mn-ea"/>
              <a:cs typeface="+mn-cs"/>
            </a:rPr>
            <a:t>This document is uncontrolled when printed.</a:t>
          </a:r>
        </a:p>
        <a:p>
          <a:pPr algn="ctr"/>
          <a:endParaRPr lang="en-AU" sz="1100"/>
        </a:p>
      </xdr:txBody>
    </xdr:sp>
    <xdr:clientData/>
  </xdr:twoCellAnchor>
  <xdr:oneCellAnchor>
    <xdr:from>
      <xdr:col>4</xdr:col>
      <xdr:colOff>197827</xdr:colOff>
      <xdr:row>4</xdr:row>
      <xdr:rowOff>227135</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9448507" y="1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8</xdr:col>
      <xdr:colOff>197827</xdr:colOff>
      <xdr:row>10</xdr:row>
      <xdr:rowOff>227135</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9448507" y="165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8</xdr:col>
      <xdr:colOff>197827</xdr:colOff>
      <xdr:row>11</xdr:row>
      <xdr:rowOff>227135</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908767" y="730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1</xdr:row>
      <xdr:rowOff>19050</xdr:rowOff>
    </xdr:from>
    <xdr:to>
      <xdr:col>9</xdr:col>
      <xdr:colOff>494917</xdr:colOff>
      <xdr:row>41</xdr:row>
      <xdr:rowOff>38100</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190500" y="304800"/>
          <a:ext cx="5867017" cy="8020050"/>
        </a:xfrm>
        <a:prstGeom prst="rect">
          <a:avLst/>
        </a:prstGeom>
      </xdr:spPr>
    </xdr:pic>
    <xdr:clientData/>
  </xdr:twoCellAnchor>
  <xdr:twoCellAnchor editAs="oneCell">
    <xdr:from>
      <xdr:col>0</xdr:col>
      <xdr:colOff>247650</xdr:colOff>
      <xdr:row>81</xdr:row>
      <xdr:rowOff>0</xdr:rowOff>
    </xdr:from>
    <xdr:to>
      <xdr:col>9</xdr:col>
      <xdr:colOff>370765</xdr:colOff>
      <xdr:row>119</xdr:row>
      <xdr:rowOff>84765</xdr:rowOff>
    </xdr:to>
    <xdr:pic>
      <xdr:nvPicPr>
        <xdr:cNvPr id="11" name="Pictur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stretch>
          <a:fillRect/>
        </a:stretch>
      </xdr:blipFill>
      <xdr:spPr>
        <a:xfrm>
          <a:off x="247650" y="16287750"/>
          <a:ext cx="5685715" cy="7685715"/>
        </a:xfrm>
        <a:prstGeom prst="rect">
          <a:avLst/>
        </a:prstGeom>
      </xdr:spPr>
    </xdr:pic>
    <xdr:clientData/>
  </xdr:twoCellAnchor>
  <xdr:twoCellAnchor editAs="oneCell">
    <xdr:from>
      <xdr:col>0</xdr:col>
      <xdr:colOff>209550</xdr:colOff>
      <xdr:row>42</xdr:row>
      <xdr:rowOff>0</xdr:rowOff>
    </xdr:from>
    <xdr:to>
      <xdr:col>9</xdr:col>
      <xdr:colOff>513617</xdr:colOff>
      <xdr:row>80</xdr:row>
      <xdr:rowOff>160955</xdr:rowOff>
    </xdr:to>
    <xdr:pic>
      <xdr:nvPicPr>
        <xdr:cNvPr id="12" name="Picture 11">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a:stretch>
          <a:fillRect/>
        </a:stretch>
      </xdr:blipFill>
      <xdr:spPr>
        <a:xfrm>
          <a:off x="209550" y="8486775"/>
          <a:ext cx="5866667" cy="7761905"/>
        </a:xfrm>
        <a:prstGeom prst="rect">
          <a:avLst/>
        </a:prstGeom>
      </xdr:spPr>
    </xdr:pic>
    <xdr:clientData/>
  </xdr:twoCellAnchor>
  <xdr:twoCellAnchor editAs="oneCell">
    <xdr:from>
      <xdr:col>0</xdr:col>
      <xdr:colOff>304800</xdr:colOff>
      <xdr:row>119</xdr:row>
      <xdr:rowOff>114300</xdr:rowOff>
    </xdr:from>
    <xdr:to>
      <xdr:col>9</xdr:col>
      <xdr:colOff>408867</xdr:colOff>
      <xdr:row>153</xdr:row>
      <xdr:rowOff>18212</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4"/>
        <a:stretch>
          <a:fillRect/>
        </a:stretch>
      </xdr:blipFill>
      <xdr:spPr>
        <a:xfrm>
          <a:off x="304800" y="24003000"/>
          <a:ext cx="5666667" cy="6704762"/>
        </a:xfrm>
        <a:prstGeom prst="rect">
          <a:avLst/>
        </a:prstGeom>
      </xdr:spPr>
    </xdr:pic>
    <xdr:clientData/>
  </xdr:twoCellAnchor>
  <xdr:twoCellAnchor editAs="oneCell">
    <xdr:from>
      <xdr:col>0</xdr:col>
      <xdr:colOff>342900</xdr:colOff>
      <xdr:row>153</xdr:row>
      <xdr:rowOff>95250</xdr:rowOff>
    </xdr:from>
    <xdr:to>
      <xdr:col>9</xdr:col>
      <xdr:colOff>399348</xdr:colOff>
      <xdr:row>192</xdr:row>
      <xdr:rowOff>122847</xdr:rowOff>
    </xdr:to>
    <xdr:pic>
      <xdr:nvPicPr>
        <xdr:cNvPr id="15" name="Pictur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5"/>
        <a:stretch>
          <a:fillRect/>
        </a:stretch>
      </xdr:blipFill>
      <xdr:spPr>
        <a:xfrm>
          <a:off x="342900" y="30784800"/>
          <a:ext cx="5619048" cy="7828572"/>
        </a:xfrm>
        <a:prstGeom prst="rect">
          <a:avLst/>
        </a:prstGeom>
      </xdr:spPr>
    </xdr:pic>
    <xdr:clientData/>
  </xdr:twoCellAnchor>
  <xdr:twoCellAnchor editAs="oneCell">
    <xdr:from>
      <xdr:col>0</xdr:col>
      <xdr:colOff>361950</xdr:colOff>
      <xdr:row>193</xdr:row>
      <xdr:rowOff>0</xdr:rowOff>
    </xdr:from>
    <xdr:to>
      <xdr:col>9</xdr:col>
      <xdr:colOff>456493</xdr:colOff>
      <xdr:row>228</xdr:row>
      <xdr:rowOff>8649</xdr:rowOff>
    </xdr:to>
    <xdr:pic>
      <xdr:nvPicPr>
        <xdr:cNvPr id="16" name="Picture 15">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6"/>
        <a:stretch>
          <a:fillRect/>
        </a:stretch>
      </xdr:blipFill>
      <xdr:spPr>
        <a:xfrm>
          <a:off x="361950" y="38690550"/>
          <a:ext cx="5657143" cy="7009524"/>
        </a:xfrm>
        <a:prstGeom prst="rect">
          <a:avLst/>
        </a:prstGeom>
      </xdr:spPr>
    </xdr:pic>
    <xdr:clientData/>
  </xdr:twoCellAnchor>
  <xdr:twoCellAnchor editAs="oneCell">
    <xdr:from>
      <xdr:col>0</xdr:col>
      <xdr:colOff>333375</xdr:colOff>
      <xdr:row>228</xdr:row>
      <xdr:rowOff>85725</xdr:rowOff>
    </xdr:from>
    <xdr:to>
      <xdr:col>9</xdr:col>
      <xdr:colOff>332680</xdr:colOff>
      <xdr:row>241</xdr:row>
      <xdr:rowOff>190162</xdr:rowOff>
    </xdr:to>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7"/>
        <a:stretch>
          <a:fillRect/>
        </a:stretch>
      </xdr:blipFill>
      <xdr:spPr>
        <a:xfrm>
          <a:off x="333375" y="45777150"/>
          <a:ext cx="5561905" cy="2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104775</xdr:colOff>
      <xdr:row>1</xdr:row>
      <xdr:rowOff>152401</xdr:rowOff>
    </xdr:from>
    <xdr:to>
      <xdr:col>7</xdr:col>
      <xdr:colOff>0</xdr:colOff>
      <xdr:row>4</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04775" y="533401"/>
          <a:ext cx="4162425" cy="638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Version A </a:t>
          </a:r>
          <a:endParaRPr lang="en-AU">
            <a:effectLst/>
          </a:endParaRPr>
        </a:p>
        <a:p>
          <a:r>
            <a:rPr lang="en-AU" sz="1100">
              <a:solidFill>
                <a:schemeClr val="dk1"/>
              </a:solidFill>
              <a:effectLst/>
              <a:latin typeface="+mn-lt"/>
              <a:ea typeface="+mn-ea"/>
              <a:cs typeface="+mn-cs"/>
            </a:rPr>
            <a:t>Ballast Drag Length </a:t>
          </a:r>
          <a:r>
            <a:rPr lang="en-AU" sz="1100" baseline="0">
              <a:solidFill>
                <a:schemeClr val="dk1"/>
              </a:solidFill>
              <a:effectLst/>
              <a:latin typeface="+mn-lt"/>
              <a:ea typeface="+mn-ea"/>
              <a:cs typeface="+mn-cs"/>
            </a:rPr>
            <a:t>calculator</a:t>
          </a:r>
          <a:endParaRPr lang="en-AU">
            <a:effectLst/>
          </a:endParaRPr>
        </a:p>
        <a:p>
          <a:r>
            <a:rPr lang="en-AU" sz="1100" baseline="0">
              <a:solidFill>
                <a:schemeClr val="dk1"/>
              </a:solidFill>
              <a:effectLst/>
              <a:latin typeface="+mn-lt"/>
              <a:ea typeface="+mn-ea"/>
              <a:cs typeface="+mn-cs"/>
            </a:rPr>
            <a:t>Developed by Max Shuard </a:t>
          </a:r>
          <a:r>
            <a:rPr lang="en-AU" sz="1100">
              <a:solidFill>
                <a:schemeClr val="dk1"/>
              </a:solidFill>
              <a:effectLst/>
              <a:latin typeface="+mn-lt"/>
              <a:ea typeface="+mn-ea"/>
              <a:cs typeface="+mn-cs"/>
            </a:rPr>
            <a:t>9 December2011</a:t>
          </a:r>
          <a:endParaRPr lang="en-AU">
            <a:effectLst/>
          </a:endParaRPr>
        </a:p>
      </xdr:txBody>
    </xdr:sp>
    <xdr:clientData/>
  </xdr:twoCellAnchor>
  <xdr:twoCellAnchor>
    <xdr:from>
      <xdr:col>0</xdr:col>
      <xdr:colOff>123825</xdr:colOff>
      <xdr:row>6</xdr:row>
      <xdr:rowOff>28575</xdr:rowOff>
    </xdr:from>
    <xdr:to>
      <xdr:col>7</xdr:col>
      <xdr:colOff>0</xdr:colOff>
      <xdr:row>9</xdr:row>
      <xdr:rowOff>76200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23825" y="1409700"/>
          <a:ext cx="4143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Version B </a:t>
          </a:r>
        </a:p>
        <a:p>
          <a:r>
            <a:rPr lang="en-AU" sz="1100"/>
            <a:t>Formatted and Design Configuration Management table</a:t>
          </a:r>
        </a:p>
        <a:p>
          <a:r>
            <a:rPr lang="en-AU" sz="1100"/>
            <a:t>Ian Maydew May 2015</a:t>
          </a:r>
        </a:p>
      </xdr:txBody>
    </xdr:sp>
    <xdr:clientData/>
  </xdr:twoCellAnchor>
  <xdr:twoCellAnchor>
    <xdr:from>
      <xdr:col>0</xdr:col>
      <xdr:colOff>123824</xdr:colOff>
      <xdr:row>10</xdr:row>
      <xdr:rowOff>161925</xdr:rowOff>
    </xdr:from>
    <xdr:to>
      <xdr:col>6</xdr:col>
      <xdr:colOff>609599</xdr:colOff>
      <xdr:row>14</xdr:row>
      <xdr:rowOff>9525</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123824" y="2343150"/>
          <a:ext cx="4143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Version 1.0 </a:t>
          </a:r>
        </a:p>
        <a:p>
          <a:r>
            <a:rPr lang="en-AU" sz="1100"/>
            <a:t>Addition of explanation and versions</a:t>
          </a:r>
        </a:p>
        <a:p>
          <a:r>
            <a:rPr lang="en-AU" sz="1100"/>
            <a:t>Richard Stepniewski and Trevor Moore 21 December 2016</a:t>
          </a:r>
        </a:p>
      </xdr:txBody>
    </xdr:sp>
    <xdr:clientData/>
  </xdr:twoCellAnchor>
  <xdr:twoCellAnchor>
    <xdr:from>
      <xdr:col>3</xdr:col>
      <xdr:colOff>357188</xdr:colOff>
      <xdr:row>4</xdr:row>
      <xdr:rowOff>190500</xdr:rowOff>
    </xdr:from>
    <xdr:to>
      <xdr:col>3</xdr:col>
      <xdr:colOff>366713</xdr:colOff>
      <xdr:row>6</xdr:row>
      <xdr:rowOff>28575</xdr:rowOff>
    </xdr:to>
    <xdr:cxnSp macro="">
      <xdr:nvCxnSpPr>
        <xdr:cNvPr id="6" name="Straight Arrow Connector 5">
          <a:extLst>
            <a:ext uri="{FF2B5EF4-FFF2-40B4-BE49-F238E27FC236}">
              <a16:creationId xmlns:a16="http://schemas.microsoft.com/office/drawing/2014/main" id="{00000000-0008-0000-0400-000006000000}"/>
            </a:ext>
          </a:extLst>
        </xdr:cNvPr>
        <xdr:cNvCxnSpPr>
          <a:stCxn id="2" idx="2"/>
          <a:endCxn id="3" idx="0"/>
        </xdr:cNvCxnSpPr>
      </xdr:nvCxnSpPr>
      <xdr:spPr>
        <a:xfrm>
          <a:off x="2185988" y="1171575"/>
          <a:ext cx="9525"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361950</xdr:colOff>
      <xdr:row>9</xdr:row>
      <xdr:rowOff>76200</xdr:rowOff>
    </xdr:from>
    <xdr:to>
      <xdr:col>3</xdr:col>
      <xdr:colOff>371475</xdr:colOff>
      <xdr:row>10</xdr:row>
      <xdr:rowOff>152399</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2190750" y="2057400"/>
          <a:ext cx="9525" cy="2762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79"/>
  <sheetViews>
    <sheetView topLeftCell="A13" zoomScaleNormal="100" workbookViewId="0">
      <selection activeCell="K16" sqref="K16"/>
    </sheetView>
  </sheetViews>
  <sheetFormatPr defaultColWidth="0" defaultRowHeight="12.75" zeroHeight="1" x14ac:dyDescent="0.2"/>
  <cols>
    <col min="1" max="1" width="9.140625" customWidth="1"/>
    <col min="2" max="2" width="10.42578125" customWidth="1"/>
    <col min="3" max="3" width="19.85546875" customWidth="1"/>
    <col min="4" max="4" width="11.140625" customWidth="1"/>
    <col min="5" max="5" width="17" style="2" customWidth="1"/>
    <col min="6" max="7" width="15.7109375" customWidth="1"/>
    <col min="8" max="8" width="12.5703125" customWidth="1"/>
    <col min="9" max="9" width="26.7109375" bestFit="1" customWidth="1"/>
    <col min="10" max="11" width="9.140625" customWidth="1"/>
    <col min="12" max="256" width="14" hidden="1" customWidth="1"/>
    <col min="257" max="16384" width="9.140625" hidden="1"/>
  </cols>
  <sheetData>
    <row r="1" spans="2:13" ht="13.5" thickBot="1" x14ac:dyDescent="0.25"/>
    <row r="2" spans="2:13" ht="16.5" thickTop="1" x14ac:dyDescent="0.25">
      <c r="B2" s="36"/>
      <c r="C2" s="37"/>
      <c r="D2" s="37"/>
      <c r="E2" s="38"/>
      <c r="F2" s="37"/>
      <c r="G2" s="37"/>
      <c r="H2" s="37"/>
      <c r="I2" s="37"/>
      <c r="J2" s="39"/>
    </row>
    <row r="3" spans="2:13" ht="18" x14ac:dyDescent="0.25">
      <c r="B3" s="128" t="s">
        <v>67</v>
      </c>
      <c r="C3" s="127"/>
      <c r="D3" s="127"/>
      <c r="E3" s="127"/>
      <c r="F3" s="129"/>
      <c r="G3" s="121"/>
      <c r="H3" s="121" t="s">
        <v>68</v>
      </c>
      <c r="I3" s="5"/>
      <c r="J3" s="40"/>
    </row>
    <row r="4" spans="2:13" x14ac:dyDescent="0.2">
      <c r="B4" s="41"/>
      <c r="C4" s="35"/>
      <c r="D4" s="35"/>
      <c r="E4" s="29"/>
      <c r="F4" s="5"/>
      <c r="G4" s="5"/>
      <c r="H4" s="5"/>
      <c r="I4" s="5"/>
      <c r="J4" s="40"/>
    </row>
    <row r="5" spans="2:13" ht="16.5" thickBot="1" x14ac:dyDescent="0.3">
      <c r="B5" s="41"/>
      <c r="C5" s="104"/>
      <c r="D5" s="105"/>
      <c r="E5" s="105"/>
      <c r="F5" s="96"/>
      <c r="G5" s="109" t="s">
        <v>61</v>
      </c>
      <c r="J5" s="40"/>
    </row>
    <row r="6" spans="2:13" s="13" customFormat="1" ht="25.9" customHeight="1" thickBot="1" x14ac:dyDescent="0.25">
      <c r="B6" s="42"/>
      <c r="C6" s="132" t="s">
        <v>16</v>
      </c>
      <c r="D6" s="133"/>
      <c r="E6" s="134"/>
      <c r="F6" s="28"/>
      <c r="G6" s="159" t="s">
        <v>57</v>
      </c>
      <c r="H6" s="160"/>
      <c r="I6" s="161"/>
      <c r="J6" s="43"/>
    </row>
    <row r="7" spans="2:13" ht="13.5" thickTop="1" x14ac:dyDescent="0.2">
      <c r="B7" s="41"/>
      <c r="C7" s="149" t="s">
        <v>63</v>
      </c>
      <c r="D7" s="150"/>
      <c r="E7" s="101">
        <v>15</v>
      </c>
      <c r="F7" s="10"/>
      <c r="G7" s="115" t="s">
        <v>58</v>
      </c>
      <c r="H7" s="116" t="s">
        <v>59</v>
      </c>
      <c r="I7" s="117"/>
      <c r="J7" s="114"/>
      <c r="K7" s="29"/>
      <c r="L7" s="107"/>
      <c r="M7" s="106"/>
    </row>
    <row r="8" spans="2:13" ht="13.15" customHeight="1" x14ac:dyDescent="0.2">
      <c r="B8" s="41"/>
      <c r="C8" s="147" t="s">
        <v>0</v>
      </c>
      <c r="D8" s="148"/>
      <c r="E8" s="102">
        <v>30</v>
      </c>
      <c r="F8" s="10"/>
      <c r="G8" s="130" t="s">
        <v>71</v>
      </c>
      <c r="H8" s="137" t="s">
        <v>73</v>
      </c>
      <c r="I8" s="138"/>
      <c r="J8" s="40"/>
    </row>
    <row r="9" spans="2:13" ht="43.15" customHeight="1" x14ac:dyDescent="0.2">
      <c r="B9" s="41"/>
      <c r="C9" s="145" t="s">
        <v>69</v>
      </c>
      <c r="D9" s="146"/>
      <c r="E9" s="102">
        <v>300</v>
      </c>
      <c r="F9" s="5"/>
      <c r="G9" s="130" t="s">
        <v>70</v>
      </c>
      <c r="H9" s="135" t="s">
        <v>74</v>
      </c>
      <c r="I9" s="136"/>
      <c r="J9" s="40"/>
    </row>
    <row r="10" spans="2:13" x14ac:dyDescent="0.2">
      <c r="B10" s="41"/>
      <c r="C10" s="147" t="s">
        <v>3</v>
      </c>
      <c r="D10" s="148"/>
      <c r="E10" s="102">
        <v>457</v>
      </c>
      <c r="F10" s="5"/>
      <c r="G10" s="130" t="s">
        <v>46</v>
      </c>
      <c r="H10" s="135" t="s">
        <v>72</v>
      </c>
      <c r="I10" s="136"/>
      <c r="J10" s="40"/>
    </row>
    <row r="11" spans="2:13" ht="13.15" customHeight="1" x14ac:dyDescent="0.2">
      <c r="B11" s="41"/>
      <c r="C11" s="145" t="s">
        <v>19</v>
      </c>
      <c r="D11" s="146"/>
      <c r="E11" s="102">
        <v>30</v>
      </c>
      <c r="F11" s="10"/>
      <c r="G11" s="139" t="s">
        <v>60</v>
      </c>
      <c r="H11" s="141" t="s">
        <v>75</v>
      </c>
      <c r="I11" s="142"/>
      <c r="J11" s="40"/>
    </row>
    <row r="12" spans="2:13" ht="13.15" customHeight="1" x14ac:dyDescent="0.2">
      <c r="B12" s="41"/>
      <c r="C12" s="147" t="s">
        <v>20</v>
      </c>
      <c r="D12" s="148"/>
      <c r="E12" s="102">
        <v>1</v>
      </c>
      <c r="F12" s="10"/>
      <c r="G12" s="140"/>
      <c r="H12" s="143"/>
      <c r="I12" s="144"/>
      <c r="J12" s="29"/>
      <c r="K12" s="118"/>
      <c r="L12" s="110"/>
      <c r="M12" s="111"/>
    </row>
    <row r="13" spans="2:13" ht="13.5" thickBot="1" x14ac:dyDescent="0.25">
      <c r="B13" s="41"/>
      <c r="C13" s="183" t="s">
        <v>32</v>
      </c>
      <c r="D13" s="184"/>
      <c r="E13" s="103">
        <v>0</v>
      </c>
      <c r="F13" s="5"/>
      <c r="G13" s="139" t="s">
        <v>62</v>
      </c>
      <c r="H13" s="153" t="s">
        <v>64</v>
      </c>
      <c r="I13" s="154"/>
      <c r="J13" s="98"/>
      <c r="K13" s="119"/>
      <c r="L13" s="100"/>
      <c r="M13" s="99"/>
    </row>
    <row r="14" spans="2:13" x14ac:dyDescent="0.2">
      <c r="B14" s="41"/>
      <c r="C14" s="108"/>
      <c r="D14" s="108"/>
      <c r="E14" s="35"/>
      <c r="F14" s="5"/>
      <c r="G14" s="151"/>
      <c r="H14" s="155"/>
      <c r="I14" s="156"/>
      <c r="J14" s="98"/>
      <c r="K14" s="119"/>
      <c r="L14" s="100"/>
      <c r="M14" s="99"/>
    </row>
    <row r="15" spans="2:13" ht="18.75" customHeight="1" x14ac:dyDescent="0.2">
      <c r="B15" s="41"/>
      <c r="C15" s="108"/>
      <c r="D15" s="108"/>
      <c r="E15" s="35"/>
      <c r="F15" s="5"/>
      <c r="G15" s="151"/>
      <c r="H15" s="155"/>
      <c r="I15" s="156"/>
      <c r="J15" s="98"/>
      <c r="K15" s="119"/>
      <c r="L15" s="112"/>
      <c r="M15" s="113"/>
    </row>
    <row r="16" spans="2:13" ht="18.75" customHeight="1" thickBot="1" x14ac:dyDescent="0.25">
      <c r="B16" s="41"/>
      <c r="C16" s="108"/>
      <c r="D16" s="108"/>
      <c r="E16" s="35"/>
      <c r="F16" s="5"/>
      <c r="G16" s="152"/>
      <c r="H16" s="157"/>
      <c r="I16" s="158"/>
      <c r="J16" s="131"/>
      <c r="K16" s="98"/>
      <c r="L16" s="98"/>
      <c r="M16" s="98"/>
    </row>
    <row r="17" spans="2:30" ht="13.5" thickBot="1" x14ac:dyDescent="0.25">
      <c r="B17" s="41"/>
      <c r="C17" s="5"/>
      <c r="D17" s="5"/>
      <c r="E17" s="6"/>
      <c r="F17" s="5"/>
      <c r="G17" s="5"/>
      <c r="H17" s="5"/>
      <c r="I17" s="5"/>
      <c r="J17" s="40"/>
    </row>
    <row r="18" spans="2:30" ht="18.75" customHeight="1" thickBot="1" x14ac:dyDescent="0.25">
      <c r="B18" s="41"/>
      <c r="C18" s="132" t="s">
        <v>30</v>
      </c>
      <c r="D18" s="133"/>
      <c r="E18" s="133"/>
      <c r="F18" s="133"/>
      <c r="G18" s="133"/>
      <c r="H18" s="133"/>
      <c r="I18" s="134"/>
      <c r="J18" s="40"/>
    </row>
    <row r="19" spans="2:30" ht="13.5" customHeight="1" thickTop="1" x14ac:dyDescent="0.2">
      <c r="B19" s="41"/>
      <c r="C19" s="191" t="s">
        <v>23</v>
      </c>
      <c r="D19" s="181" t="s">
        <v>24</v>
      </c>
      <c r="E19" s="193" t="s">
        <v>25</v>
      </c>
      <c r="F19" s="181" t="s">
        <v>18</v>
      </c>
      <c r="G19" s="181" t="s">
        <v>26</v>
      </c>
      <c r="H19" s="181" t="s">
        <v>27</v>
      </c>
      <c r="I19" s="182" t="s">
        <v>31</v>
      </c>
      <c r="J19" s="40"/>
      <c r="AD19" s="51"/>
    </row>
    <row r="20" spans="2:30" ht="27" customHeight="1" thickBot="1" x14ac:dyDescent="0.25">
      <c r="B20" s="41"/>
      <c r="C20" s="192"/>
      <c r="D20" s="181"/>
      <c r="E20" s="194"/>
      <c r="F20" s="181"/>
      <c r="G20" s="181"/>
      <c r="H20" s="181"/>
      <c r="I20" s="182"/>
      <c r="J20" s="40"/>
      <c r="U20" s="48"/>
      <c r="AD20" s="52"/>
    </row>
    <row r="21" spans="2:30" ht="15" x14ac:dyDescent="0.2">
      <c r="B21" s="41"/>
      <c r="C21" s="56"/>
      <c r="D21" s="15"/>
      <c r="E21" s="16"/>
      <c r="F21" s="17"/>
      <c r="G21" s="27">
        <f>Calculations!D4</f>
        <v>4.166666666666667</v>
      </c>
      <c r="H21" s="17"/>
      <c r="I21" s="18"/>
      <c r="J21" s="44"/>
      <c r="K21" s="30"/>
      <c r="U21" s="49"/>
    </row>
    <row r="22" spans="2:30" x14ac:dyDescent="0.2">
      <c r="B22" s="41"/>
      <c r="C22" s="57">
        <v>0</v>
      </c>
      <c r="D22" s="19">
        <f>ROUNDDOWN(2*C22/Calculations!D$8,0)</f>
        <v>0</v>
      </c>
      <c r="E22" s="20">
        <f>IF(D22*E$8*2*Calculations!E$14/Calculations!D$9&lt;Calculations!E$14,D22*E$8*2*Calculations!E$14/Calculations!D$9,Calculations!E$14)</f>
        <v>0</v>
      </c>
      <c r="F22" s="20">
        <f t="shared" ref="F22:F31" si="0">IF(G21^2-2*E22*(C22-C21)&lt;0,0,G21^2-2*E22*(C22-C21))</f>
        <v>17.361111111111114</v>
      </c>
      <c r="G22" s="20">
        <f t="shared" ref="G22:G31" si="1">SQRT(F22)</f>
        <v>4.166666666666667</v>
      </c>
      <c r="H22" s="20">
        <f t="shared" ref="H22:H31" si="2">IF(E22=0,(C22-C21)/G22,(G21-G22)/E22)</f>
        <v>0</v>
      </c>
      <c r="I22" s="21">
        <f>ROUNDDOWN(C22/Calculations!D$8,0)</f>
        <v>0</v>
      </c>
      <c r="J22" s="44"/>
      <c r="U22" s="50"/>
    </row>
    <row r="23" spans="2:30" x14ac:dyDescent="0.2">
      <c r="B23" s="41"/>
      <c r="C23" s="57">
        <v>10</v>
      </c>
      <c r="D23" s="22">
        <f>ROUNDDOWN(2*C23/Calculations!D$8,0)</f>
        <v>0</v>
      </c>
      <c r="E23" s="23">
        <f>IF(D23*E$8*2*Calculations!E$14/Calculations!D$9&lt;Calculations!E$14,D23*E$8*2*Calculations!E$14/Calculations!D$9,Calculations!E$14)</f>
        <v>0</v>
      </c>
      <c r="F23" s="23">
        <f t="shared" si="0"/>
        <v>17.361111111111114</v>
      </c>
      <c r="G23" s="23">
        <f t="shared" si="1"/>
        <v>4.166666666666667</v>
      </c>
      <c r="H23" s="23">
        <f t="shared" si="2"/>
        <v>2.4</v>
      </c>
      <c r="I23" s="24">
        <f>ROUNDDOWN(C23/Calculations!D$8,0)</f>
        <v>0</v>
      </c>
      <c r="J23" s="45"/>
      <c r="U23" s="50"/>
    </row>
    <row r="24" spans="2:30" x14ac:dyDescent="0.2">
      <c r="B24" s="41"/>
      <c r="C24" s="57">
        <v>15</v>
      </c>
      <c r="D24" s="19">
        <f>ROUNDDOWN(2*C24/Calculations!D$8,0)</f>
        <v>1</v>
      </c>
      <c r="E24" s="20">
        <f>IF(D24*E$8*2*Calculations!E$14/Calculations!D$9&lt;Calculations!E$14,D24*E$8*2*Calculations!E$14/Calculations!D$9,Calculations!E$14)</f>
        <v>1.2842297939815912</v>
      </c>
      <c r="F24" s="20">
        <f t="shared" si="0"/>
        <v>4.5188131712952018</v>
      </c>
      <c r="G24" s="20">
        <f t="shared" si="1"/>
        <v>2.1257500255898392</v>
      </c>
      <c r="H24" s="20">
        <f t="shared" si="2"/>
        <v>1.5892145242552154</v>
      </c>
      <c r="I24" s="21">
        <f>ROUNDDOWN(C24/Calculations!D$8,0)</f>
        <v>0</v>
      </c>
      <c r="J24" s="40"/>
    </row>
    <row r="25" spans="2:30" x14ac:dyDescent="0.2">
      <c r="B25" s="41"/>
      <c r="C25" s="57">
        <v>20</v>
      </c>
      <c r="D25" s="22">
        <f>ROUNDDOWN(2*C25/Calculations!D$8,0)</f>
        <v>1</v>
      </c>
      <c r="E25" s="23">
        <f>IF(D25*E$8*2*Calculations!E$14/Calculations!D$9&lt;Calculations!E$14,D25*E$8*2*Calculations!E$14/Calculations!D$9,Calculations!E$14)</f>
        <v>1.2842297939815912</v>
      </c>
      <c r="F25" s="23">
        <f t="shared" si="0"/>
        <v>0</v>
      </c>
      <c r="G25" s="23">
        <f t="shared" si="1"/>
        <v>0</v>
      </c>
      <c r="H25" s="23">
        <f t="shared" si="2"/>
        <v>1.6552723161788838</v>
      </c>
      <c r="I25" s="24">
        <f>ROUNDDOWN(C25/Calculations!D$8,0)</f>
        <v>0</v>
      </c>
      <c r="J25" s="40"/>
    </row>
    <row r="26" spans="2:30" x14ac:dyDescent="0.2">
      <c r="B26" s="41"/>
      <c r="C26" s="57">
        <v>25</v>
      </c>
      <c r="D26" s="25">
        <f>ROUNDDOWN(2*C26/Calculations!D$8,0)</f>
        <v>1</v>
      </c>
      <c r="E26" s="20">
        <f>IF(D26*E$8*2*Calculations!E$14/Calculations!D$9&lt;Calculations!E$14,D26*E$8*2*Calculations!E$14/Calculations!D$9,Calculations!E$14)</f>
        <v>1.2842297939815912</v>
      </c>
      <c r="F26" s="20">
        <f t="shared" si="0"/>
        <v>0</v>
      </c>
      <c r="G26" s="20">
        <f t="shared" si="1"/>
        <v>0</v>
      </c>
      <c r="H26" s="20">
        <f t="shared" si="2"/>
        <v>0</v>
      </c>
      <c r="I26" s="21">
        <f>ROUNDDOWN(C26/Calculations!D$8,0)</f>
        <v>0</v>
      </c>
      <c r="J26" s="40"/>
    </row>
    <row r="27" spans="2:30" x14ac:dyDescent="0.2">
      <c r="B27" s="41"/>
      <c r="C27" s="57">
        <v>30</v>
      </c>
      <c r="D27" s="26">
        <f>ROUNDDOWN(2*C27/Calculations!D$8,0)</f>
        <v>2</v>
      </c>
      <c r="E27" s="23">
        <f>IF(D27*E$8*2*Calculations!E$14/Calculations!D$9&lt;Calculations!E$14,D27*E$8*2*Calculations!E$14/Calculations!D$9,Calculations!E$14)</f>
        <v>2.5684595879631824</v>
      </c>
      <c r="F27" s="23">
        <f t="shared" si="0"/>
        <v>0</v>
      </c>
      <c r="G27" s="23">
        <f t="shared" si="1"/>
        <v>0</v>
      </c>
      <c r="H27" s="23">
        <f t="shared" si="2"/>
        <v>0</v>
      </c>
      <c r="I27" s="24">
        <f>ROUNDDOWN(C27/Calculations!D$8,0)</f>
        <v>1</v>
      </c>
      <c r="J27" s="40"/>
    </row>
    <row r="28" spans="2:30" x14ac:dyDescent="0.2">
      <c r="B28" s="41"/>
      <c r="C28" s="57">
        <v>35</v>
      </c>
      <c r="D28" s="25">
        <f>ROUNDDOWN(2*C28/Calculations!D$8,0)</f>
        <v>2</v>
      </c>
      <c r="E28" s="20">
        <f>IF(D28*E$8*2*Calculations!E$14/Calculations!D$9&lt;Calculations!E$14,D28*E$8*2*Calculations!E$14/Calculations!D$9,Calculations!E$14)</f>
        <v>2.5684595879631824</v>
      </c>
      <c r="F28" s="20">
        <f t="shared" si="0"/>
        <v>0</v>
      </c>
      <c r="G28" s="20">
        <f t="shared" si="1"/>
        <v>0</v>
      </c>
      <c r="H28" s="20">
        <f t="shared" si="2"/>
        <v>0</v>
      </c>
      <c r="I28" s="21">
        <f>ROUNDDOWN(C28/Calculations!D$8,0)</f>
        <v>1</v>
      </c>
      <c r="J28" s="40"/>
    </row>
    <row r="29" spans="2:30" x14ac:dyDescent="0.2">
      <c r="B29" s="41"/>
      <c r="C29" s="57">
        <v>40</v>
      </c>
      <c r="D29" s="26">
        <f>ROUNDDOWN(2*C29/Calculations!D$8,0)</f>
        <v>2</v>
      </c>
      <c r="E29" s="23">
        <f>IF(D29*E$8*2*Calculations!E$14/Calculations!D$9&lt;Calculations!E$14,D29*E$8*2*Calculations!E$14/Calculations!D$9,Calculations!E$14)</f>
        <v>2.5684595879631824</v>
      </c>
      <c r="F29" s="23">
        <f t="shared" si="0"/>
        <v>0</v>
      </c>
      <c r="G29" s="23">
        <f t="shared" si="1"/>
        <v>0</v>
      </c>
      <c r="H29" s="23">
        <f t="shared" si="2"/>
        <v>0</v>
      </c>
      <c r="I29" s="24">
        <f>ROUNDDOWN(C29/Calculations!D$8,0)</f>
        <v>1</v>
      </c>
      <c r="J29" s="40"/>
    </row>
    <row r="30" spans="2:30" x14ac:dyDescent="0.2">
      <c r="B30" s="41"/>
      <c r="C30" s="57">
        <v>45</v>
      </c>
      <c r="D30" s="25">
        <f>ROUNDDOWN(2*C30/Calculations!D$8,0)</f>
        <v>3</v>
      </c>
      <c r="E30" s="20">
        <f>IF(D30*E$8*2*Calculations!E$14/Calculations!D$9&lt;Calculations!E$14,D30*E$8*2*Calculations!E$14/Calculations!D$9,Calculations!E$14)</f>
        <v>2.5684595879631824</v>
      </c>
      <c r="F30" s="20">
        <f t="shared" si="0"/>
        <v>0</v>
      </c>
      <c r="G30" s="20">
        <f t="shared" si="1"/>
        <v>0</v>
      </c>
      <c r="H30" s="20">
        <f t="shared" si="2"/>
        <v>0</v>
      </c>
      <c r="I30" s="21">
        <f>ROUNDDOWN(C30/Calculations!D$8,0)</f>
        <v>1</v>
      </c>
      <c r="J30" s="40"/>
    </row>
    <row r="31" spans="2:30" x14ac:dyDescent="0.2">
      <c r="B31" s="41"/>
      <c r="C31" s="57">
        <v>50</v>
      </c>
      <c r="D31" s="26">
        <f>ROUNDDOWN(2*C31/Calculations!D$8,0)</f>
        <v>3</v>
      </c>
      <c r="E31" s="23">
        <f>IF(D31*E$8*2*Calculations!E$14/Calculations!D$9&lt;Calculations!E$14,D31*E$8*2*Calculations!E$14/Calculations!D$9,Calculations!E$14)</f>
        <v>2.5684595879631824</v>
      </c>
      <c r="F31" s="23">
        <f t="shared" si="0"/>
        <v>0</v>
      </c>
      <c r="G31" s="23">
        <f t="shared" si="1"/>
        <v>0</v>
      </c>
      <c r="H31" s="23">
        <f t="shared" si="2"/>
        <v>0</v>
      </c>
      <c r="I31" s="24">
        <f>ROUNDDOWN(C31/Calculations!D$8,0)</f>
        <v>1</v>
      </c>
      <c r="J31" s="40"/>
    </row>
    <row r="32" spans="2:30" ht="13.5" thickBot="1" x14ac:dyDescent="0.25">
      <c r="B32" s="41"/>
      <c r="C32" s="178" t="s">
        <v>28</v>
      </c>
      <c r="D32" s="179"/>
      <c r="E32" s="120">
        <f>SUM(E22:E31)/10</f>
        <v>1.6694987321760686</v>
      </c>
      <c r="F32" s="180" t="s">
        <v>29</v>
      </c>
      <c r="G32" s="179"/>
      <c r="H32" s="120">
        <f>SUM(H22:H31)</f>
        <v>5.6444868404340989</v>
      </c>
      <c r="I32" s="14"/>
      <c r="J32" s="40"/>
    </row>
    <row r="33" spans="2:10" x14ac:dyDescent="0.2">
      <c r="B33" s="41"/>
      <c r="C33" s="46"/>
      <c r="D33" s="9"/>
      <c r="E33" s="47"/>
      <c r="F33" s="9"/>
      <c r="G33" s="9"/>
      <c r="H33" s="47"/>
      <c r="I33" s="9"/>
      <c r="J33" s="40"/>
    </row>
    <row r="34" spans="2:10" x14ac:dyDescent="0.2">
      <c r="B34" s="41"/>
      <c r="C34" s="46"/>
      <c r="D34" s="9"/>
      <c r="E34" s="47"/>
      <c r="F34" s="9"/>
      <c r="G34" s="9"/>
      <c r="H34" s="47"/>
      <c r="I34" s="9"/>
      <c r="J34" s="40"/>
    </row>
    <row r="35" spans="2:10" x14ac:dyDescent="0.2">
      <c r="B35" s="41"/>
      <c r="C35" s="46"/>
      <c r="D35" s="9"/>
      <c r="E35" s="47"/>
      <c r="F35" s="9"/>
      <c r="G35" s="9"/>
      <c r="H35" s="47"/>
      <c r="I35" s="9"/>
      <c r="J35" s="40"/>
    </row>
    <row r="36" spans="2:10" x14ac:dyDescent="0.2">
      <c r="B36" s="41"/>
      <c r="C36" s="46"/>
      <c r="D36" s="9"/>
      <c r="E36" s="47"/>
      <c r="F36" s="9"/>
      <c r="G36" s="9"/>
      <c r="H36" s="47"/>
      <c r="I36" s="9"/>
      <c r="J36" s="40"/>
    </row>
    <row r="37" spans="2:10" x14ac:dyDescent="0.2">
      <c r="B37" s="41"/>
      <c r="C37" s="46"/>
      <c r="D37" s="9"/>
      <c r="E37" s="47"/>
      <c r="F37" s="9"/>
      <c r="G37" s="9"/>
      <c r="H37" s="47"/>
      <c r="I37" s="9"/>
      <c r="J37" s="40"/>
    </row>
    <row r="38" spans="2:10" x14ac:dyDescent="0.2">
      <c r="B38" s="41"/>
      <c r="C38" s="46"/>
      <c r="D38" s="9"/>
      <c r="E38" s="47"/>
      <c r="F38" s="9"/>
      <c r="G38" s="9"/>
      <c r="H38" s="47"/>
      <c r="I38" s="9"/>
      <c r="J38" s="40"/>
    </row>
    <row r="39" spans="2:10" x14ac:dyDescent="0.2">
      <c r="B39" s="41"/>
      <c r="C39" s="46"/>
      <c r="D39" s="9"/>
      <c r="E39" s="47"/>
      <c r="F39" s="9"/>
      <c r="G39" s="9"/>
      <c r="H39" s="47"/>
      <c r="I39" s="9"/>
      <c r="J39" s="40"/>
    </row>
    <row r="40" spans="2:10" x14ac:dyDescent="0.2">
      <c r="B40" s="41"/>
      <c r="C40" s="46"/>
      <c r="D40" s="9"/>
      <c r="E40" s="47"/>
      <c r="F40" s="9"/>
      <c r="G40" s="9"/>
      <c r="H40" s="47"/>
      <c r="I40" s="9"/>
      <c r="J40" s="40"/>
    </row>
    <row r="41" spans="2:10" x14ac:dyDescent="0.2">
      <c r="B41" s="41"/>
      <c r="C41" s="46"/>
      <c r="D41" s="9"/>
      <c r="E41" s="47"/>
      <c r="F41" s="9"/>
      <c r="G41" s="9"/>
      <c r="H41" s="47"/>
      <c r="I41" s="9"/>
      <c r="J41" s="40"/>
    </row>
    <row r="42" spans="2:10" ht="13.5" thickBot="1" x14ac:dyDescent="0.25">
      <c r="B42" s="41"/>
      <c r="C42" s="46"/>
      <c r="D42" s="9"/>
      <c r="E42" s="47"/>
      <c r="F42" s="9"/>
      <c r="G42" s="9"/>
      <c r="H42" s="47"/>
      <c r="I42" s="9"/>
      <c r="J42" s="40"/>
    </row>
    <row r="43" spans="2:10" ht="13.5" thickTop="1" x14ac:dyDescent="0.2">
      <c r="B43" s="97" t="s">
        <v>34</v>
      </c>
      <c r="C43" s="53" t="s">
        <v>33</v>
      </c>
      <c r="D43" s="54" t="s">
        <v>36</v>
      </c>
      <c r="E43" s="54" t="s">
        <v>39</v>
      </c>
      <c r="F43" s="55" t="s">
        <v>35</v>
      </c>
      <c r="G43" s="168" t="s">
        <v>37</v>
      </c>
      <c r="H43" s="169"/>
      <c r="I43" s="176" t="s">
        <v>38</v>
      </c>
      <c r="J43" s="177"/>
    </row>
    <row r="44" spans="2:10" ht="12.75" customHeight="1" x14ac:dyDescent="0.2">
      <c r="B44" s="185">
        <f ca="1">TODAY()</f>
        <v>44875</v>
      </c>
      <c r="C44" s="188"/>
      <c r="D44" s="188"/>
      <c r="E44" s="188"/>
      <c r="F44" s="188"/>
      <c r="G44" s="170"/>
      <c r="H44" s="171"/>
      <c r="I44" s="162"/>
      <c r="J44" s="163"/>
    </row>
    <row r="45" spans="2:10" x14ac:dyDescent="0.2">
      <c r="B45" s="186"/>
      <c r="C45" s="189"/>
      <c r="D45" s="189"/>
      <c r="E45" s="189"/>
      <c r="F45" s="189"/>
      <c r="G45" s="172"/>
      <c r="H45" s="173"/>
      <c r="I45" s="164"/>
      <c r="J45" s="165"/>
    </row>
    <row r="46" spans="2:10" ht="13.5" thickBot="1" x14ac:dyDescent="0.25">
      <c r="B46" s="187"/>
      <c r="C46" s="190"/>
      <c r="D46" s="190"/>
      <c r="E46" s="190"/>
      <c r="F46" s="190"/>
      <c r="G46" s="174"/>
      <c r="H46" s="175"/>
      <c r="I46" s="166"/>
      <c r="J46" s="167"/>
    </row>
    <row r="47" spans="2:10" ht="37.5" customHeight="1" thickTop="1" x14ac:dyDescent="0.2">
      <c r="G47" s="12"/>
    </row>
    <row r="48" spans="2:10" ht="12.75" hidden="1" customHeight="1" x14ac:dyDescent="0.2">
      <c r="G48" s="12"/>
    </row>
    <row r="49" spans="6:11" ht="12.75" hidden="1" customHeight="1" x14ac:dyDescent="0.2">
      <c r="G49" s="12"/>
    </row>
    <row r="50" spans="6:11" ht="12.75" hidden="1" customHeight="1" x14ac:dyDescent="0.2">
      <c r="F50" s="5"/>
      <c r="G50" s="12"/>
    </row>
    <row r="51" spans="6:11" ht="12.75" hidden="1" customHeight="1" x14ac:dyDescent="0.2">
      <c r="G51" s="12"/>
    </row>
    <row r="52" spans="6:11" ht="12.75" hidden="1" customHeight="1" x14ac:dyDescent="0.2">
      <c r="G52" s="12"/>
      <c r="H52" s="12"/>
      <c r="I52" s="12"/>
      <c r="J52" s="12"/>
      <c r="K52" s="9"/>
    </row>
    <row r="53" spans="6:11" ht="12.75" hidden="1" customHeight="1" x14ac:dyDescent="0.2">
      <c r="G53" s="12"/>
      <c r="H53" s="12"/>
      <c r="I53" s="12"/>
      <c r="J53" s="12"/>
      <c r="K53" s="9"/>
    </row>
    <row r="54" spans="6:11" ht="12.75" hidden="1" customHeight="1" x14ac:dyDescent="0.2">
      <c r="G54" s="12"/>
      <c r="H54" s="12"/>
      <c r="I54" s="12"/>
      <c r="J54" s="12"/>
      <c r="K54" s="9"/>
    </row>
    <row r="55" spans="6:11" ht="12.75" hidden="1" customHeight="1" x14ac:dyDescent="0.2">
      <c r="G55" s="12"/>
      <c r="H55" s="12"/>
      <c r="I55" s="12"/>
      <c r="J55" s="12"/>
      <c r="K55" s="9"/>
    </row>
    <row r="56" spans="6:11" ht="12.75" hidden="1" customHeight="1" x14ac:dyDescent="0.2">
      <c r="G56" s="12"/>
      <c r="H56" s="12"/>
      <c r="I56" s="12"/>
      <c r="J56" s="12"/>
      <c r="K56" s="9"/>
    </row>
    <row r="57" spans="6:11" ht="12.75" hidden="1" customHeight="1" x14ac:dyDescent="0.2">
      <c r="G57" s="12"/>
      <c r="H57" s="12"/>
      <c r="I57" s="12"/>
      <c r="J57" s="12"/>
      <c r="K57" s="9"/>
    </row>
    <row r="58" spans="6:11" ht="12.75" hidden="1" customHeight="1" x14ac:dyDescent="0.2">
      <c r="G58" s="12"/>
      <c r="H58" s="12"/>
      <c r="I58" s="12"/>
      <c r="J58" s="12"/>
      <c r="K58" s="9"/>
    </row>
    <row r="59" spans="6:11" ht="12.75" hidden="1" customHeight="1" x14ac:dyDescent="0.2">
      <c r="G59" s="12"/>
      <c r="H59" s="12"/>
      <c r="I59" s="12"/>
      <c r="J59" s="12"/>
      <c r="K59" s="9"/>
    </row>
    <row r="60" spans="6:11" ht="12.75" hidden="1" customHeight="1" x14ac:dyDescent="0.2">
      <c r="G60" s="12"/>
      <c r="H60" s="12"/>
      <c r="I60" s="12"/>
      <c r="J60" s="12"/>
      <c r="K60" s="9"/>
    </row>
    <row r="61" spans="6:11" ht="12.75" hidden="1" customHeight="1" x14ac:dyDescent="0.2">
      <c r="G61" s="12"/>
      <c r="H61" s="12"/>
      <c r="I61" s="12"/>
      <c r="J61" s="12"/>
      <c r="K61" s="9"/>
    </row>
    <row r="62" spans="6:11" ht="12.75" hidden="1" customHeight="1" x14ac:dyDescent="0.2">
      <c r="G62" s="12"/>
      <c r="H62" s="12"/>
      <c r="I62" s="12"/>
      <c r="J62" s="12"/>
      <c r="K62" s="9"/>
    </row>
    <row r="63" spans="6:11" ht="12.75" hidden="1" customHeight="1" x14ac:dyDescent="0.2">
      <c r="G63" s="12"/>
      <c r="H63" s="12"/>
      <c r="I63" s="12"/>
      <c r="J63" s="12"/>
      <c r="K63" s="9"/>
    </row>
    <row r="64" spans="6:11" ht="12.75" hidden="1" customHeight="1" x14ac:dyDescent="0.2">
      <c r="G64" s="12"/>
      <c r="H64" s="12"/>
      <c r="I64" s="12"/>
      <c r="J64" s="12"/>
      <c r="K64" s="9"/>
    </row>
    <row r="65" spans="4:11" ht="12.75" hidden="1" customHeight="1" x14ac:dyDescent="0.2">
      <c r="G65" s="12"/>
      <c r="H65" s="12"/>
      <c r="I65" s="12"/>
      <c r="J65" s="12"/>
      <c r="K65" s="9"/>
    </row>
    <row r="66" spans="4:11" ht="12.75" hidden="1" customHeight="1" x14ac:dyDescent="0.2">
      <c r="G66" s="12"/>
      <c r="H66" s="12"/>
      <c r="I66" s="12"/>
      <c r="J66" s="12"/>
      <c r="K66" s="9"/>
    </row>
    <row r="67" spans="4:11" ht="12.75" hidden="1" customHeight="1" x14ac:dyDescent="0.2">
      <c r="G67" s="12"/>
      <c r="H67" s="12"/>
      <c r="I67" s="12"/>
      <c r="J67" s="12"/>
      <c r="K67" s="9"/>
    </row>
    <row r="68" spans="4:11" ht="12.75" hidden="1" customHeight="1" x14ac:dyDescent="0.2">
      <c r="G68" s="12"/>
      <c r="H68" s="12"/>
      <c r="I68" s="12"/>
      <c r="J68" s="12"/>
      <c r="K68" s="9"/>
    </row>
    <row r="69" spans="4:11" ht="12.75" hidden="1" customHeight="1" x14ac:dyDescent="0.2">
      <c r="D69" s="5"/>
      <c r="E69" s="6"/>
      <c r="G69" s="12"/>
      <c r="H69" s="12"/>
      <c r="I69" s="12"/>
      <c r="J69" s="12"/>
      <c r="K69" s="9"/>
    </row>
    <row r="70" spans="4:11" ht="12.75" hidden="1" customHeight="1" x14ac:dyDescent="0.2">
      <c r="D70" s="5"/>
      <c r="E70" s="6"/>
      <c r="G70" s="12"/>
      <c r="H70" s="12"/>
      <c r="I70" s="12"/>
      <c r="J70" s="12"/>
      <c r="K70" s="9"/>
    </row>
    <row r="71" spans="4:11" ht="12.75" hidden="1" customHeight="1" x14ac:dyDescent="0.2">
      <c r="D71" s="5"/>
      <c r="E71" s="6"/>
      <c r="G71" s="12"/>
      <c r="H71" s="12"/>
      <c r="I71" s="12"/>
      <c r="J71" s="12"/>
      <c r="K71" s="9"/>
    </row>
    <row r="72" spans="4:11" ht="12.75" hidden="1" customHeight="1" x14ac:dyDescent="0.2">
      <c r="D72" s="5"/>
      <c r="E72" s="6"/>
      <c r="G72" s="12"/>
      <c r="H72" s="12"/>
      <c r="I72" s="12"/>
      <c r="J72" s="12"/>
      <c r="K72" s="9"/>
    </row>
    <row r="73" spans="4:11" ht="12.75" hidden="1" customHeight="1" x14ac:dyDescent="0.2">
      <c r="D73" s="5"/>
      <c r="E73" s="6"/>
      <c r="G73" s="12"/>
      <c r="H73" s="12"/>
      <c r="I73" s="12"/>
      <c r="J73" s="12"/>
      <c r="K73" s="9"/>
    </row>
    <row r="74" spans="4:11" ht="12.75" hidden="1" customHeight="1" x14ac:dyDescent="0.2">
      <c r="D74" s="5"/>
      <c r="E74" s="5"/>
      <c r="F74" s="5"/>
      <c r="G74" s="12"/>
      <c r="H74" s="12"/>
      <c r="I74" s="12"/>
      <c r="J74" s="12"/>
      <c r="K74" s="9"/>
    </row>
    <row r="75" spans="4:11" ht="12.75" hidden="1" customHeight="1" x14ac:dyDescent="0.2">
      <c r="G75" s="12"/>
      <c r="H75" s="12"/>
      <c r="I75" s="12"/>
      <c r="J75" s="12"/>
      <c r="K75" s="9"/>
    </row>
    <row r="76" spans="4:11" ht="12.75" hidden="1" customHeight="1" x14ac:dyDescent="0.2">
      <c r="G76" s="12"/>
      <c r="H76" s="9"/>
      <c r="I76" s="9"/>
      <c r="J76" s="9"/>
      <c r="K76" s="9"/>
    </row>
    <row r="77" spans="4:11" ht="12.75" hidden="1" customHeight="1" x14ac:dyDescent="0.2">
      <c r="G77" s="9"/>
      <c r="H77" s="9"/>
      <c r="I77" s="9"/>
      <c r="J77" s="12"/>
      <c r="K77" s="9"/>
    </row>
    <row r="78" spans="4:11" x14ac:dyDescent="0.2"/>
    <row r="79" spans="4:11" x14ac:dyDescent="0.2"/>
  </sheetData>
  <mergeCells count="35">
    <mergeCell ref="C19:C20"/>
    <mergeCell ref="D19:D20"/>
    <mergeCell ref="E19:E20"/>
    <mergeCell ref="F19:F20"/>
    <mergeCell ref="C10:D10"/>
    <mergeCell ref="B44:B46"/>
    <mergeCell ref="F44:F46"/>
    <mergeCell ref="E44:E46"/>
    <mergeCell ref="C44:C46"/>
    <mergeCell ref="D44:D46"/>
    <mergeCell ref="G13:G16"/>
    <mergeCell ref="H13:I16"/>
    <mergeCell ref="G6:I6"/>
    <mergeCell ref="I44:J46"/>
    <mergeCell ref="G43:H43"/>
    <mergeCell ref="G44:H46"/>
    <mergeCell ref="C18:I18"/>
    <mergeCell ref="I43:J43"/>
    <mergeCell ref="C32:D32"/>
    <mergeCell ref="F32:G32"/>
    <mergeCell ref="G19:G20"/>
    <mergeCell ref="H19:H20"/>
    <mergeCell ref="I19:I20"/>
    <mergeCell ref="C13:D13"/>
    <mergeCell ref="C12:D12"/>
    <mergeCell ref="C11:D11"/>
    <mergeCell ref="C6:E6"/>
    <mergeCell ref="H10:I10"/>
    <mergeCell ref="H9:I9"/>
    <mergeCell ref="H8:I8"/>
    <mergeCell ref="G11:G12"/>
    <mergeCell ref="H11:I12"/>
    <mergeCell ref="C9:D9"/>
    <mergeCell ref="C8:D8"/>
    <mergeCell ref="C7:D7"/>
  </mergeCells>
  <phoneticPr fontId="2" type="noConversion"/>
  <conditionalFormatting sqref="G22:G31">
    <cfRule type="cellIs" dxfId="20" priority="60" stopIfTrue="1" operator="equal">
      <formula>0</formula>
    </cfRule>
  </conditionalFormatting>
  <conditionalFormatting sqref="G21:G31">
    <cfRule type="cellIs" dxfId="19" priority="58" stopIfTrue="1" operator="greaterThan">
      <formula>0</formula>
    </cfRule>
  </conditionalFormatting>
  <pageMargins left="0.51181102362204722" right="0.43307086614173229" top="0.55118110236220474" bottom="0.55118110236220474" header="0.51181102362204722" footer="0.51181102362204722"/>
  <pageSetup paperSize="9" scale="70"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1" stopIfTrue="1" id="{FF7C9EE3-104B-48EE-9DCB-72CE033E0AE5}">
            <xm:f>AND(Calculations!$D$21=FALSE,Calculations!$D$22=TRUE)</xm:f>
            <x14:dxf>
              <fill>
                <patternFill>
                  <bgColor rgb="FFFFFF00"/>
                </patternFill>
              </fill>
            </x14:dxf>
          </x14:cfRule>
          <xm:sqref>C23</xm:sqref>
        </x14:conditionalFormatting>
        <x14:conditionalFormatting xmlns:xm="http://schemas.microsoft.com/office/excel/2006/main">
          <x14:cfRule type="expression" priority="62" stopIfTrue="1" id="{1393D1E7-FF90-49BD-A2C7-08B94C04880A}">
            <xm:f>AND(Calculations!$D$22=FALSE,Calculations!$D$23=TRUE)</xm:f>
            <x14:dxf>
              <fill>
                <patternFill>
                  <bgColor rgb="FFFFFF00"/>
                </patternFill>
              </fill>
            </x14:dxf>
          </x14:cfRule>
          <xm:sqref>C24</xm:sqref>
        </x14:conditionalFormatting>
        <x14:conditionalFormatting xmlns:xm="http://schemas.microsoft.com/office/excel/2006/main">
          <x14:cfRule type="expression" priority="63" stopIfTrue="1" id="{F667B393-A95D-473A-AC30-B070D99A2E0F}">
            <xm:f>AND(Calculations!$D$23=FALSE,Calculations!$D$24=TRUE)</xm:f>
            <x14:dxf>
              <fill>
                <patternFill>
                  <bgColor rgb="FFFFFF00"/>
                </patternFill>
              </fill>
            </x14:dxf>
          </x14:cfRule>
          <xm:sqref>C25</xm:sqref>
        </x14:conditionalFormatting>
        <x14:conditionalFormatting xmlns:xm="http://schemas.microsoft.com/office/excel/2006/main">
          <x14:cfRule type="expression" priority="64" stopIfTrue="1" id="{B78A21F8-4507-4588-94F7-E5CE0D39D193}">
            <xm:f>AND(Calculations!$D$24=FALSE,Calculations!$D$25=TRUE)</xm:f>
            <x14:dxf>
              <fill>
                <patternFill>
                  <bgColor rgb="FFFFFF00"/>
                </patternFill>
              </fill>
            </x14:dxf>
          </x14:cfRule>
          <xm:sqref>C26</xm:sqref>
        </x14:conditionalFormatting>
        <x14:conditionalFormatting xmlns:xm="http://schemas.microsoft.com/office/excel/2006/main">
          <x14:cfRule type="expression" priority="65" stopIfTrue="1" id="{FB3B57C3-33E5-4792-860F-3E9E70D3C91D}">
            <xm:f>AND(Calculations!$D$25=FALSE,Calculations!$D$26=TRUE)</xm:f>
            <x14:dxf>
              <fill>
                <patternFill>
                  <bgColor rgb="FFFFFF00"/>
                </patternFill>
              </fill>
            </x14:dxf>
          </x14:cfRule>
          <xm:sqref>C27</xm:sqref>
        </x14:conditionalFormatting>
        <x14:conditionalFormatting xmlns:xm="http://schemas.microsoft.com/office/excel/2006/main">
          <x14:cfRule type="expression" priority="66" stopIfTrue="1" id="{11AACDF7-ABD8-4944-8895-2B311035BEFC}">
            <xm:f>AND(Calculations!$D$26=FALSE,Calculations!$D$27=TRUE)</xm:f>
            <x14:dxf>
              <fill>
                <patternFill>
                  <bgColor rgb="FFFFFF00"/>
                </patternFill>
              </fill>
            </x14:dxf>
          </x14:cfRule>
          <xm:sqref>C28</xm:sqref>
        </x14:conditionalFormatting>
        <x14:conditionalFormatting xmlns:xm="http://schemas.microsoft.com/office/excel/2006/main">
          <x14:cfRule type="expression" priority="67" stopIfTrue="1" id="{96279EB6-5055-4565-83F5-91AE05C5D985}">
            <xm:f>AND(Calculations!$D$27=FALSE,Calculations!$D$28=TRUE)</xm:f>
            <x14:dxf>
              <fill>
                <patternFill>
                  <bgColor rgb="FFFFFF00"/>
                </patternFill>
              </fill>
            </x14:dxf>
          </x14:cfRule>
          <xm:sqref>C29</xm:sqref>
        </x14:conditionalFormatting>
        <x14:conditionalFormatting xmlns:xm="http://schemas.microsoft.com/office/excel/2006/main">
          <x14:cfRule type="expression" priority="68" stopIfTrue="1" id="{F7E5D7E3-6402-49C0-A3EF-512E0675ACEB}">
            <xm:f>AND(Calculations!$D$28=FALSE,Calculations!$D$29=TRUE)</xm:f>
            <x14:dxf>
              <fill>
                <patternFill>
                  <bgColor rgb="FFFFFF00"/>
                </patternFill>
              </fill>
            </x14:dxf>
          </x14:cfRule>
          <xm:sqref>C30</xm:sqref>
        </x14:conditionalFormatting>
        <x14:conditionalFormatting xmlns:xm="http://schemas.microsoft.com/office/excel/2006/main">
          <x14:cfRule type="expression" priority="69" stopIfTrue="1" id="{7E6EA220-3479-4DA1-BFB5-949F11D1D738}">
            <xm:f>AND(Calculations!$D$29=FALSE,Calculations!$D$30=TRUE)</xm:f>
            <x14:dxf>
              <fill>
                <patternFill>
                  <bgColor rgb="FFFFFF00"/>
                </patternFill>
              </fill>
            </x14:dxf>
          </x14:cfRule>
          <xm:sqref>C31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K30"/>
  <sheetViews>
    <sheetView zoomScaleNormal="100" workbookViewId="0">
      <selection activeCell="J30" sqref="J30"/>
    </sheetView>
  </sheetViews>
  <sheetFormatPr defaultRowHeight="12.75" x14ac:dyDescent="0.2"/>
  <sheetData>
    <row r="4" spans="2:11" x14ac:dyDescent="0.2">
      <c r="C4" s="1" t="s">
        <v>12</v>
      </c>
      <c r="D4" s="8">
        <f>'D - Rolling Drag'!E7/3.6</f>
        <v>4.166666666666667</v>
      </c>
      <c r="E4" t="s">
        <v>1</v>
      </c>
    </row>
    <row r="5" spans="2:11" x14ac:dyDescent="0.2">
      <c r="C5" s="1" t="s">
        <v>13</v>
      </c>
      <c r="D5" s="8">
        <f>('D - Rolling Drag'!E8/2)*9.81</f>
        <v>147.15</v>
      </c>
      <c r="E5" t="s">
        <v>5</v>
      </c>
    </row>
    <row r="6" spans="2:11" x14ac:dyDescent="0.2">
      <c r="C6" s="7" t="s">
        <v>11</v>
      </c>
      <c r="D6" s="8">
        <f>'D - Rolling Drag'!E9/1000</f>
        <v>0.3</v>
      </c>
      <c r="E6" t="s">
        <v>6</v>
      </c>
    </row>
    <row r="7" spans="2:11" x14ac:dyDescent="0.2">
      <c r="C7" s="1" t="s">
        <v>2</v>
      </c>
      <c r="D7" s="8">
        <f>'D - Rolling Drag'!E10/1000</f>
        <v>0.45700000000000002</v>
      </c>
      <c r="E7" t="s">
        <v>6</v>
      </c>
    </row>
    <row r="8" spans="2:11" x14ac:dyDescent="0.2">
      <c r="C8" s="1"/>
      <c r="D8" s="8">
        <f>'D - Rolling Drag'!E11</f>
        <v>30</v>
      </c>
    </row>
    <row r="9" spans="2:11" x14ac:dyDescent="0.2">
      <c r="C9" s="1"/>
      <c r="D9" s="8">
        <f>'D - Rolling Drag'!E12*'D - Rolling Drag'!E8*4</f>
        <v>120</v>
      </c>
      <c r="E9" t="s">
        <v>21</v>
      </c>
    </row>
    <row r="10" spans="2:11" x14ac:dyDescent="0.2">
      <c r="C10" s="4"/>
      <c r="D10" s="8">
        <f>'D - Rolling Drag'!E13/100</f>
        <v>0</v>
      </c>
    </row>
    <row r="13" spans="2:11" x14ac:dyDescent="0.2">
      <c r="D13" s="3" t="s">
        <v>4</v>
      </c>
      <c r="E13" s="8">
        <f>(Calculations!D5*(SQRT(Calculations!D6/2*Calculations!D7)))+(Calculations!D10*9.81)</f>
        <v>38.526893819447736</v>
      </c>
      <c r="F13" t="s">
        <v>14</v>
      </c>
      <c r="I13" s="9"/>
      <c r="J13" s="9"/>
      <c r="K13" s="9"/>
    </row>
    <row r="14" spans="2:11" x14ac:dyDescent="0.2">
      <c r="D14" t="s">
        <v>8</v>
      </c>
      <c r="E14" s="8">
        <f>E13/('D - Rolling Drag'!E8/2)</f>
        <v>2.5684595879631824</v>
      </c>
      <c r="F14" s="10" t="s">
        <v>22</v>
      </c>
      <c r="I14" s="9"/>
      <c r="J14" s="9"/>
      <c r="K14" s="9"/>
    </row>
    <row r="15" spans="2:11" x14ac:dyDescent="0.2">
      <c r="D15" t="s">
        <v>7</v>
      </c>
      <c r="E15" s="2"/>
      <c r="I15" s="9"/>
      <c r="J15" s="9"/>
      <c r="K15" s="9"/>
    </row>
    <row r="16" spans="2:11" x14ac:dyDescent="0.2">
      <c r="B16" t="s">
        <v>15</v>
      </c>
      <c r="D16" t="s">
        <v>10</v>
      </c>
      <c r="E16" s="8">
        <f>(Calculations!D4*Calculations!D4)/(2*E14)</f>
        <v>3.3796737921188535</v>
      </c>
      <c r="F16" t="s">
        <v>17</v>
      </c>
      <c r="I16" s="9"/>
      <c r="J16" s="9"/>
      <c r="K16" s="9"/>
    </row>
    <row r="17" spans="3:11" x14ac:dyDescent="0.2">
      <c r="D17" t="s">
        <v>9</v>
      </c>
      <c r="E17" s="2"/>
      <c r="I17" s="9"/>
      <c r="J17" s="9"/>
      <c r="K17" s="9"/>
    </row>
    <row r="18" spans="3:11" x14ac:dyDescent="0.2">
      <c r="E18" s="2"/>
      <c r="I18" s="9"/>
      <c r="J18" s="9"/>
      <c r="K18" s="9"/>
    </row>
    <row r="19" spans="3:11" x14ac:dyDescent="0.2">
      <c r="D19" s="31"/>
      <c r="I19" s="9"/>
      <c r="J19" s="9"/>
      <c r="K19" s="9"/>
    </row>
    <row r="20" spans="3:11" ht="12.75" customHeight="1" x14ac:dyDescent="0.2">
      <c r="C20" s="34" t="s">
        <v>23</v>
      </c>
      <c r="D20" s="31"/>
      <c r="I20" s="11"/>
      <c r="J20" s="11"/>
      <c r="K20" s="11"/>
    </row>
    <row r="21" spans="3:11" ht="15" x14ac:dyDescent="0.2">
      <c r="C21" s="32">
        <v>0</v>
      </c>
      <c r="D21" s="33" t="b">
        <f>AND('D - Rolling Drag'!G22=0,'D - Rolling Drag'!G21&gt;=0)</f>
        <v>0</v>
      </c>
    </row>
    <row r="22" spans="3:11" ht="15" x14ac:dyDescent="0.2">
      <c r="C22" s="32">
        <v>10</v>
      </c>
      <c r="D22" s="33" t="b">
        <f>AND('D - Rolling Drag'!G23=0,'D - Rolling Drag'!G22&gt;=0)</f>
        <v>0</v>
      </c>
    </row>
    <row r="23" spans="3:11" ht="15" x14ac:dyDescent="0.2">
      <c r="C23" s="32">
        <v>15</v>
      </c>
      <c r="D23" s="33" t="b">
        <f>AND('D - Rolling Drag'!G24=0,'D - Rolling Drag'!G23&gt;=0)</f>
        <v>0</v>
      </c>
    </row>
    <row r="24" spans="3:11" ht="15" x14ac:dyDescent="0.2">
      <c r="C24" s="32">
        <v>20</v>
      </c>
      <c r="D24" s="33" t="b">
        <f>AND('D - Rolling Drag'!G25=0,'D - Rolling Drag'!G24&gt;=0)</f>
        <v>1</v>
      </c>
    </row>
    <row r="25" spans="3:11" ht="15" x14ac:dyDescent="0.2">
      <c r="C25" s="32">
        <v>25</v>
      </c>
      <c r="D25" s="33" t="b">
        <f>AND('D - Rolling Drag'!G26=0,'D - Rolling Drag'!G25&gt;=0)</f>
        <v>1</v>
      </c>
    </row>
    <row r="26" spans="3:11" ht="15" x14ac:dyDescent="0.2">
      <c r="C26" s="32">
        <v>30</v>
      </c>
      <c r="D26" s="33" t="b">
        <f>AND('D - Rolling Drag'!G27=0,'D - Rolling Drag'!G26&gt;=0)</f>
        <v>1</v>
      </c>
    </row>
    <row r="27" spans="3:11" ht="15" x14ac:dyDescent="0.2">
      <c r="C27" s="32">
        <v>35</v>
      </c>
      <c r="D27" s="33" t="b">
        <f>AND('D - Rolling Drag'!G28=0,'D - Rolling Drag'!G27&gt;=0)</f>
        <v>1</v>
      </c>
    </row>
    <row r="28" spans="3:11" ht="15" x14ac:dyDescent="0.2">
      <c r="C28" s="32">
        <v>40</v>
      </c>
      <c r="D28" s="33" t="b">
        <f>AND('D - Rolling Drag'!G29=0,'D - Rolling Drag'!G28&gt;=0)</f>
        <v>1</v>
      </c>
    </row>
    <row r="29" spans="3:11" ht="15" x14ac:dyDescent="0.2">
      <c r="C29" s="32">
        <v>45</v>
      </c>
      <c r="D29" s="33" t="b">
        <f>AND('D - Rolling Drag'!G30=0,'D - Rolling Drag'!G29&gt;=0)</f>
        <v>1</v>
      </c>
    </row>
    <row r="30" spans="3:11" ht="15" x14ac:dyDescent="0.2">
      <c r="C30" s="32">
        <v>50</v>
      </c>
      <c r="D30" s="33" t="b">
        <f>AND('D - Rolling Drag'!G31=0,'D - Rolling Drag'!G30&gt;=0)</f>
        <v>1</v>
      </c>
    </row>
  </sheetData>
  <conditionalFormatting sqref="C27">
    <cfRule type="expression" dxfId="9" priority="1" stopIfTrue="1">
      <formula>AND($D$26=FALSE,$D$27=TRUE)</formula>
    </cfRule>
  </conditionalFormatting>
  <conditionalFormatting sqref="C26">
    <cfRule type="expression" dxfId="8" priority="2" stopIfTrue="1">
      <formula>AND($D$25=FALSE,$D$26=TRUE)</formula>
    </cfRule>
  </conditionalFormatting>
  <conditionalFormatting sqref="C25">
    <cfRule type="expression" dxfId="7" priority="3" stopIfTrue="1">
      <formula>AND($D$24=FALSE,$D$25=TRUE)</formula>
    </cfRule>
  </conditionalFormatting>
  <conditionalFormatting sqref="C24">
    <cfRule type="expression" dxfId="6" priority="4" stopIfTrue="1">
      <formula>AND($D$23=FALSE,$D$24=TRUE)</formula>
    </cfRule>
  </conditionalFormatting>
  <conditionalFormatting sqref="C23">
    <cfRule type="expression" dxfId="5" priority="5" stopIfTrue="1">
      <formula>AND($D$22=FALSE,$D$23=TRUE)</formula>
    </cfRule>
  </conditionalFormatting>
  <conditionalFormatting sqref="C22">
    <cfRule type="expression" dxfId="4" priority="6" stopIfTrue="1">
      <formula>AND($D$21=FALSE,$D$22=TRUE)</formula>
    </cfRule>
  </conditionalFormatting>
  <conditionalFormatting sqref="C21">
    <cfRule type="expression" dxfId="3" priority="7" stopIfTrue="1">
      <formula>AND($J$21=FALSE,$D$21=TRUE)</formula>
    </cfRule>
  </conditionalFormatting>
  <conditionalFormatting sqref="C28">
    <cfRule type="expression" dxfId="2" priority="8" stopIfTrue="1">
      <formula>AND($D$27=FALSE,$D$28=TRUE)</formula>
    </cfRule>
  </conditionalFormatting>
  <conditionalFormatting sqref="C29">
    <cfRule type="expression" dxfId="1" priority="9" stopIfTrue="1">
      <formula>AND($D$28=FALSE,$D$29=TRUE)</formula>
    </cfRule>
  </conditionalFormatting>
  <conditionalFormatting sqref="C30">
    <cfRule type="expression" dxfId="0" priority="10" stopIfTrue="1">
      <formula>AND($D$29=FALSE,$D$30=TRUE)</formula>
    </cfRule>
  </conditionalFormatting>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1"/>
  <sheetViews>
    <sheetView zoomScaleNormal="100" workbookViewId="0">
      <selection activeCell="Q23" sqref="Q23"/>
    </sheetView>
  </sheetViews>
  <sheetFormatPr defaultRowHeight="12.75" x14ac:dyDescent="0.2"/>
  <cols>
    <col min="3" max="3" width="11.5703125" customWidth="1"/>
  </cols>
  <sheetData>
    <row r="2" spans="2:15" ht="32.25" x14ac:dyDescent="0.2">
      <c r="B2" s="195" t="s">
        <v>40</v>
      </c>
      <c r="C2" s="195"/>
      <c r="D2" s="195"/>
      <c r="E2" s="195"/>
      <c r="F2" s="195"/>
      <c r="G2" s="195"/>
      <c r="H2" s="195"/>
      <c r="I2" s="195"/>
      <c r="J2" s="195"/>
      <c r="K2" s="195"/>
    </row>
    <row r="4" spans="2:15" ht="24" x14ac:dyDescent="0.25">
      <c r="B4" s="68"/>
      <c r="C4" s="66" t="s">
        <v>53</v>
      </c>
      <c r="D4" s="196">
        <v>1</v>
      </c>
      <c r="E4" s="196"/>
      <c r="F4" s="196"/>
      <c r="G4" s="196"/>
      <c r="H4" s="196">
        <v>2</v>
      </c>
      <c r="I4" s="196"/>
      <c r="J4" s="196"/>
      <c r="K4" s="196"/>
      <c r="L4" s="196">
        <v>3</v>
      </c>
      <c r="M4" s="196"/>
      <c r="N4" s="196"/>
      <c r="O4" s="196"/>
    </row>
    <row r="5" spans="2:15" ht="24.75" thickBot="1" x14ac:dyDescent="0.3">
      <c r="B5" s="68"/>
      <c r="C5" s="66" t="s">
        <v>52</v>
      </c>
      <c r="D5" s="83">
        <v>15</v>
      </c>
      <c r="E5" s="83">
        <v>20</v>
      </c>
      <c r="F5" s="83">
        <v>25</v>
      </c>
      <c r="G5" s="83">
        <v>30</v>
      </c>
      <c r="H5" s="83">
        <v>15</v>
      </c>
      <c r="I5" s="83">
        <v>20</v>
      </c>
      <c r="J5" s="83">
        <v>25</v>
      </c>
      <c r="K5" s="83">
        <v>30</v>
      </c>
      <c r="L5" s="83">
        <v>15</v>
      </c>
      <c r="M5" s="83">
        <v>20</v>
      </c>
      <c r="N5" s="83">
        <v>25</v>
      </c>
      <c r="O5" s="83">
        <v>30</v>
      </c>
    </row>
    <row r="6" spans="2:15" ht="15" x14ac:dyDescent="0.2">
      <c r="B6" s="200" t="s">
        <v>48</v>
      </c>
      <c r="C6" s="65">
        <v>2</v>
      </c>
      <c r="D6" s="69">
        <v>10</v>
      </c>
      <c r="E6" s="70">
        <v>10</v>
      </c>
      <c r="F6" s="70">
        <v>15</v>
      </c>
      <c r="G6" s="71">
        <v>15</v>
      </c>
      <c r="H6" s="77">
        <v>10</v>
      </c>
      <c r="I6" s="78">
        <v>10</v>
      </c>
      <c r="J6" s="78">
        <v>15</v>
      </c>
      <c r="K6" s="79">
        <v>15</v>
      </c>
      <c r="L6" s="90">
        <v>10</v>
      </c>
      <c r="M6" s="91">
        <v>10</v>
      </c>
      <c r="N6" s="91">
        <v>15</v>
      </c>
      <c r="O6" s="92">
        <v>15</v>
      </c>
    </row>
    <row r="7" spans="2:15" ht="15" x14ac:dyDescent="0.2">
      <c r="B7" s="201"/>
      <c r="C7" s="65">
        <v>4</v>
      </c>
      <c r="D7" s="72">
        <v>10</v>
      </c>
      <c r="E7" s="73">
        <v>10</v>
      </c>
      <c r="F7" s="73">
        <v>15</v>
      </c>
      <c r="G7" s="74">
        <v>15</v>
      </c>
      <c r="H7" s="80">
        <v>10</v>
      </c>
      <c r="I7" s="81">
        <v>10</v>
      </c>
      <c r="J7" s="81">
        <v>15</v>
      </c>
      <c r="K7" s="82">
        <v>15</v>
      </c>
      <c r="L7" s="93">
        <v>10</v>
      </c>
      <c r="M7" s="94">
        <v>10</v>
      </c>
      <c r="N7" s="94">
        <v>15</v>
      </c>
      <c r="O7" s="95">
        <v>15</v>
      </c>
    </row>
    <row r="8" spans="2:15" ht="15" x14ac:dyDescent="0.2">
      <c r="B8" s="201"/>
      <c r="C8" s="65">
        <v>6</v>
      </c>
      <c r="D8" s="72">
        <v>10</v>
      </c>
      <c r="E8" s="73">
        <v>10</v>
      </c>
      <c r="F8" s="73">
        <v>15</v>
      </c>
      <c r="G8" s="74">
        <v>15</v>
      </c>
      <c r="H8" s="80">
        <v>10</v>
      </c>
      <c r="I8" s="81">
        <v>10</v>
      </c>
      <c r="J8" s="81">
        <v>15</v>
      </c>
      <c r="K8" s="82">
        <v>15</v>
      </c>
      <c r="L8" s="93">
        <v>10</v>
      </c>
      <c r="M8" s="94">
        <v>10</v>
      </c>
      <c r="N8" s="94">
        <v>15</v>
      </c>
      <c r="O8" s="95">
        <v>15</v>
      </c>
    </row>
    <row r="9" spans="2:15" ht="15" x14ac:dyDescent="0.2">
      <c r="B9" s="201"/>
      <c r="C9" s="65">
        <v>8</v>
      </c>
      <c r="D9" s="72">
        <v>10</v>
      </c>
      <c r="E9" s="73">
        <v>10</v>
      </c>
      <c r="F9" s="73">
        <v>15</v>
      </c>
      <c r="G9" s="74">
        <v>15</v>
      </c>
      <c r="H9" s="80">
        <v>10</v>
      </c>
      <c r="I9" s="81">
        <v>10</v>
      </c>
      <c r="J9" s="81">
        <v>15</v>
      </c>
      <c r="K9" s="82">
        <v>15</v>
      </c>
      <c r="L9" s="93">
        <v>10</v>
      </c>
      <c r="M9" s="94">
        <v>10</v>
      </c>
      <c r="N9" s="94">
        <v>20</v>
      </c>
      <c r="O9" s="95">
        <v>20</v>
      </c>
    </row>
    <row r="10" spans="2:15" ht="15" x14ac:dyDescent="0.2">
      <c r="B10" s="201"/>
      <c r="C10" s="65">
        <v>10</v>
      </c>
      <c r="D10" s="72">
        <v>10</v>
      </c>
      <c r="E10" s="73">
        <v>10</v>
      </c>
      <c r="F10" s="73">
        <v>15</v>
      </c>
      <c r="G10" s="74">
        <v>15</v>
      </c>
      <c r="H10" s="80">
        <v>10</v>
      </c>
      <c r="I10" s="81">
        <v>10</v>
      </c>
      <c r="J10" s="81">
        <v>20</v>
      </c>
      <c r="K10" s="82">
        <v>20</v>
      </c>
      <c r="L10" s="93">
        <v>10</v>
      </c>
      <c r="M10" s="94">
        <v>10</v>
      </c>
      <c r="N10" s="94">
        <v>20</v>
      </c>
      <c r="O10" s="95">
        <v>20</v>
      </c>
    </row>
    <row r="11" spans="2:15" ht="15" x14ac:dyDescent="0.2">
      <c r="B11" s="201"/>
      <c r="C11" s="65">
        <v>12</v>
      </c>
      <c r="D11" s="72">
        <v>10</v>
      </c>
      <c r="E11" s="73">
        <v>10</v>
      </c>
      <c r="F11" s="73">
        <v>15</v>
      </c>
      <c r="G11" s="74">
        <v>15</v>
      </c>
      <c r="H11" s="80">
        <v>10</v>
      </c>
      <c r="I11" s="81">
        <v>10</v>
      </c>
      <c r="J11" s="81">
        <v>20</v>
      </c>
      <c r="K11" s="82">
        <v>20</v>
      </c>
      <c r="L11" s="93">
        <v>15</v>
      </c>
      <c r="M11" s="94">
        <v>15</v>
      </c>
      <c r="N11" s="94">
        <v>25</v>
      </c>
      <c r="O11" s="95">
        <v>25</v>
      </c>
    </row>
    <row r="12" spans="2:15" ht="15" x14ac:dyDescent="0.2">
      <c r="B12" s="201"/>
      <c r="C12" s="65">
        <v>14</v>
      </c>
      <c r="D12" s="72">
        <v>10</v>
      </c>
      <c r="E12" s="73">
        <v>10</v>
      </c>
      <c r="F12" s="73">
        <v>20</v>
      </c>
      <c r="G12" s="74">
        <v>20</v>
      </c>
      <c r="H12" s="80">
        <v>15</v>
      </c>
      <c r="I12" s="81">
        <v>15</v>
      </c>
      <c r="J12" s="81">
        <v>25</v>
      </c>
      <c r="K12" s="82">
        <v>25</v>
      </c>
      <c r="L12" s="93">
        <v>15</v>
      </c>
      <c r="M12" s="94">
        <v>20</v>
      </c>
      <c r="N12" s="94">
        <v>25</v>
      </c>
      <c r="O12" s="95">
        <v>30</v>
      </c>
    </row>
    <row r="13" spans="2:15" ht="15" x14ac:dyDescent="0.2">
      <c r="B13" s="201"/>
      <c r="C13" s="65">
        <v>16</v>
      </c>
      <c r="D13" s="72">
        <v>10</v>
      </c>
      <c r="E13" s="73">
        <v>10</v>
      </c>
      <c r="F13" s="73">
        <v>20</v>
      </c>
      <c r="G13" s="74">
        <v>20</v>
      </c>
      <c r="H13" s="80">
        <v>15</v>
      </c>
      <c r="I13" s="81">
        <v>20</v>
      </c>
      <c r="J13" s="81">
        <v>25</v>
      </c>
      <c r="K13" s="82">
        <v>30</v>
      </c>
      <c r="L13" s="93">
        <v>20</v>
      </c>
      <c r="M13" s="94">
        <v>20</v>
      </c>
      <c r="N13" s="94">
        <v>30</v>
      </c>
      <c r="O13" s="95">
        <v>30</v>
      </c>
    </row>
    <row r="14" spans="2:15" ht="15" x14ac:dyDescent="0.2">
      <c r="B14" s="201"/>
      <c r="C14" s="65">
        <v>18</v>
      </c>
      <c r="D14" s="72">
        <v>10</v>
      </c>
      <c r="E14" s="73">
        <v>10</v>
      </c>
      <c r="F14" s="73">
        <v>20</v>
      </c>
      <c r="G14" s="74">
        <v>20</v>
      </c>
      <c r="H14" s="80">
        <v>15</v>
      </c>
      <c r="I14" s="81">
        <v>20</v>
      </c>
      <c r="J14" s="81">
        <v>25</v>
      </c>
      <c r="K14" s="82">
        <v>30</v>
      </c>
      <c r="L14" s="93">
        <v>20</v>
      </c>
      <c r="M14" s="94">
        <v>25</v>
      </c>
      <c r="N14" s="94">
        <v>30</v>
      </c>
      <c r="O14" s="95">
        <v>35</v>
      </c>
    </row>
    <row r="15" spans="2:15" ht="15" x14ac:dyDescent="0.2">
      <c r="B15" s="201"/>
      <c r="C15" s="65">
        <v>20</v>
      </c>
      <c r="D15" s="72">
        <v>15</v>
      </c>
      <c r="E15" s="73">
        <v>15</v>
      </c>
      <c r="F15" s="73">
        <v>25</v>
      </c>
      <c r="G15" s="74">
        <v>25</v>
      </c>
      <c r="H15" s="80">
        <v>20</v>
      </c>
      <c r="I15" s="81">
        <v>20</v>
      </c>
      <c r="J15" s="81">
        <v>30</v>
      </c>
      <c r="K15" s="82">
        <v>30</v>
      </c>
      <c r="L15" s="93">
        <v>25</v>
      </c>
      <c r="M15" s="94">
        <v>30</v>
      </c>
      <c r="N15" s="94">
        <v>35</v>
      </c>
      <c r="O15" s="95">
        <v>40</v>
      </c>
    </row>
    <row r="16" spans="2:15" ht="15" x14ac:dyDescent="0.2">
      <c r="B16" s="201"/>
      <c r="C16" s="65">
        <v>22</v>
      </c>
      <c r="D16" s="72">
        <v>15</v>
      </c>
      <c r="E16" s="73">
        <v>20</v>
      </c>
      <c r="F16" s="73">
        <v>25</v>
      </c>
      <c r="G16" s="74">
        <v>25</v>
      </c>
      <c r="H16" s="80">
        <v>20</v>
      </c>
      <c r="I16" s="81">
        <v>25</v>
      </c>
      <c r="J16" s="81">
        <v>30</v>
      </c>
      <c r="K16" s="82">
        <v>35</v>
      </c>
      <c r="L16" s="93">
        <v>25</v>
      </c>
      <c r="M16" s="94">
        <v>30</v>
      </c>
      <c r="N16" s="94">
        <v>40</v>
      </c>
      <c r="O16" s="95">
        <v>40</v>
      </c>
    </row>
    <row r="17" spans="2:15" ht="15" x14ac:dyDescent="0.2">
      <c r="B17" s="201"/>
      <c r="C17" s="65">
        <v>24</v>
      </c>
      <c r="D17" s="72">
        <v>15</v>
      </c>
      <c r="E17" s="73">
        <v>20</v>
      </c>
      <c r="F17" s="73">
        <v>25</v>
      </c>
      <c r="G17" s="74">
        <v>30</v>
      </c>
      <c r="H17" s="80">
        <v>25</v>
      </c>
      <c r="I17" s="81">
        <v>25</v>
      </c>
      <c r="J17" s="81">
        <v>35</v>
      </c>
      <c r="K17" s="82">
        <v>35</v>
      </c>
      <c r="L17" s="93">
        <v>30</v>
      </c>
      <c r="M17" s="94">
        <v>35</v>
      </c>
      <c r="N17" s="94">
        <v>40</v>
      </c>
      <c r="O17" s="95">
        <v>45</v>
      </c>
    </row>
    <row r="18" spans="2:15" ht="15" x14ac:dyDescent="0.2">
      <c r="B18" s="201"/>
      <c r="C18" s="65">
        <v>26</v>
      </c>
      <c r="D18" s="72">
        <v>20</v>
      </c>
      <c r="E18" s="73">
        <v>20</v>
      </c>
      <c r="F18" s="73">
        <v>30</v>
      </c>
      <c r="G18" s="74">
        <v>30</v>
      </c>
      <c r="H18" s="80">
        <v>25</v>
      </c>
      <c r="I18" s="81">
        <v>30</v>
      </c>
      <c r="J18" s="81">
        <v>40</v>
      </c>
      <c r="K18" s="82">
        <v>40</v>
      </c>
      <c r="L18" s="93">
        <v>30</v>
      </c>
      <c r="M18" s="94">
        <v>35</v>
      </c>
      <c r="N18" s="94">
        <v>45</v>
      </c>
      <c r="O18" s="95">
        <v>50</v>
      </c>
    </row>
    <row r="19" spans="2:15" ht="15" x14ac:dyDescent="0.2">
      <c r="B19" s="201"/>
      <c r="C19" s="65">
        <v>28</v>
      </c>
      <c r="D19" s="72">
        <v>20</v>
      </c>
      <c r="E19" s="73">
        <v>25</v>
      </c>
      <c r="F19" s="73">
        <v>30</v>
      </c>
      <c r="G19" s="74">
        <v>30</v>
      </c>
      <c r="H19" s="80">
        <v>30</v>
      </c>
      <c r="I19" s="81">
        <v>30</v>
      </c>
      <c r="J19" s="81">
        <v>40</v>
      </c>
      <c r="K19" s="82">
        <v>45</v>
      </c>
      <c r="L19" s="93">
        <v>35</v>
      </c>
      <c r="M19" s="94">
        <v>40</v>
      </c>
      <c r="N19" s="94">
        <v>50</v>
      </c>
      <c r="O19" s="95">
        <v>50</v>
      </c>
    </row>
    <row r="20" spans="2:15" ht="15" x14ac:dyDescent="0.2">
      <c r="B20" s="201"/>
      <c r="C20" s="65">
        <v>30</v>
      </c>
      <c r="D20" s="72">
        <v>20</v>
      </c>
      <c r="E20" s="73">
        <v>25</v>
      </c>
      <c r="F20" s="73">
        <v>30</v>
      </c>
      <c r="G20" s="74">
        <v>35</v>
      </c>
      <c r="H20" s="80">
        <v>30</v>
      </c>
      <c r="I20" s="81">
        <v>35</v>
      </c>
      <c r="J20" s="81">
        <v>40</v>
      </c>
      <c r="K20" s="82">
        <v>45</v>
      </c>
      <c r="L20" s="93">
        <v>35</v>
      </c>
      <c r="M20" s="94">
        <v>40</v>
      </c>
      <c r="N20" s="94">
        <v>50</v>
      </c>
      <c r="O20" s="60" t="s">
        <v>41</v>
      </c>
    </row>
    <row r="21" spans="2:15" ht="15" x14ac:dyDescent="0.2">
      <c r="B21" s="201"/>
      <c r="C21" s="65">
        <v>32</v>
      </c>
      <c r="D21" s="72">
        <v>25</v>
      </c>
      <c r="E21" s="73">
        <v>30</v>
      </c>
      <c r="F21" s="73">
        <v>35</v>
      </c>
      <c r="G21" s="74">
        <v>35</v>
      </c>
      <c r="H21" s="80">
        <v>30</v>
      </c>
      <c r="I21" s="81">
        <v>35</v>
      </c>
      <c r="J21" s="81">
        <v>45</v>
      </c>
      <c r="K21" s="82">
        <v>50</v>
      </c>
      <c r="L21" s="93">
        <v>40</v>
      </c>
      <c r="M21" s="94">
        <v>45</v>
      </c>
      <c r="N21" s="59" t="s">
        <v>41</v>
      </c>
      <c r="O21" s="60" t="s">
        <v>41</v>
      </c>
    </row>
    <row r="22" spans="2:15" ht="15" x14ac:dyDescent="0.2">
      <c r="B22" s="201"/>
      <c r="C22" s="65">
        <v>34</v>
      </c>
      <c r="D22" s="72">
        <v>25</v>
      </c>
      <c r="E22" s="73">
        <v>30</v>
      </c>
      <c r="F22" s="73">
        <v>35</v>
      </c>
      <c r="G22" s="74">
        <v>35</v>
      </c>
      <c r="H22" s="80">
        <v>35</v>
      </c>
      <c r="I22" s="81">
        <v>40</v>
      </c>
      <c r="J22" s="81">
        <v>45</v>
      </c>
      <c r="K22" s="82">
        <v>50</v>
      </c>
      <c r="L22" s="93">
        <v>40</v>
      </c>
      <c r="M22" s="94">
        <v>45</v>
      </c>
      <c r="N22" s="59" t="s">
        <v>41</v>
      </c>
      <c r="O22" s="60" t="s">
        <v>41</v>
      </c>
    </row>
    <row r="23" spans="2:15" ht="15" x14ac:dyDescent="0.2">
      <c r="B23" s="201"/>
      <c r="C23" s="65">
        <v>36</v>
      </c>
      <c r="D23" s="72">
        <v>25</v>
      </c>
      <c r="E23" s="73">
        <v>30</v>
      </c>
      <c r="F23" s="73">
        <v>35</v>
      </c>
      <c r="G23" s="74">
        <v>40</v>
      </c>
      <c r="H23" s="80">
        <v>35</v>
      </c>
      <c r="I23" s="81">
        <v>40</v>
      </c>
      <c r="J23" s="81">
        <v>50</v>
      </c>
      <c r="K23" s="60" t="s">
        <v>41</v>
      </c>
      <c r="L23" s="93">
        <v>45</v>
      </c>
      <c r="M23" s="94">
        <v>50</v>
      </c>
      <c r="N23" s="59" t="s">
        <v>41</v>
      </c>
      <c r="O23" s="60" t="s">
        <v>41</v>
      </c>
    </row>
    <row r="24" spans="2:15" ht="15" x14ac:dyDescent="0.2">
      <c r="B24" s="201"/>
      <c r="C24" s="65">
        <v>38</v>
      </c>
      <c r="D24" s="72">
        <v>30</v>
      </c>
      <c r="E24" s="73">
        <v>35</v>
      </c>
      <c r="F24" s="73">
        <v>40</v>
      </c>
      <c r="G24" s="74">
        <v>40</v>
      </c>
      <c r="H24" s="80">
        <v>40</v>
      </c>
      <c r="I24" s="81">
        <v>45</v>
      </c>
      <c r="J24" s="81">
        <v>50</v>
      </c>
      <c r="K24" s="60" t="s">
        <v>41</v>
      </c>
      <c r="L24" s="93">
        <v>45</v>
      </c>
      <c r="M24" s="59" t="s">
        <v>41</v>
      </c>
      <c r="N24" s="59" t="s">
        <v>41</v>
      </c>
      <c r="O24" s="60" t="s">
        <v>41</v>
      </c>
    </row>
    <row r="25" spans="2:15" ht="15" x14ac:dyDescent="0.2">
      <c r="B25" s="201"/>
      <c r="C25" s="65">
        <v>40</v>
      </c>
      <c r="D25" s="72">
        <v>30</v>
      </c>
      <c r="E25" s="73">
        <v>35</v>
      </c>
      <c r="F25" s="73">
        <v>40</v>
      </c>
      <c r="G25" s="74">
        <v>45</v>
      </c>
      <c r="H25" s="80">
        <v>40</v>
      </c>
      <c r="I25" s="81">
        <v>45</v>
      </c>
      <c r="J25" s="59" t="s">
        <v>41</v>
      </c>
      <c r="K25" s="60" t="s">
        <v>41</v>
      </c>
      <c r="L25" s="93">
        <v>50</v>
      </c>
      <c r="M25" s="59" t="s">
        <v>41</v>
      </c>
      <c r="N25" s="59" t="s">
        <v>41</v>
      </c>
      <c r="O25" s="60" t="s">
        <v>41</v>
      </c>
    </row>
    <row r="26" spans="2:15" ht="15" x14ac:dyDescent="0.2">
      <c r="B26" s="201"/>
      <c r="C26" s="65">
        <v>42</v>
      </c>
      <c r="D26" s="72">
        <v>35</v>
      </c>
      <c r="E26" s="73">
        <v>40</v>
      </c>
      <c r="F26" s="73">
        <v>45</v>
      </c>
      <c r="G26" s="74">
        <v>45</v>
      </c>
      <c r="H26" s="80">
        <v>45</v>
      </c>
      <c r="I26" s="81">
        <v>50</v>
      </c>
      <c r="J26" s="59" t="s">
        <v>41</v>
      </c>
      <c r="K26" s="60" t="s">
        <v>41</v>
      </c>
      <c r="L26" s="93">
        <v>50</v>
      </c>
      <c r="M26" s="59" t="s">
        <v>41</v>
      </c>
      <c r="N26" s="59" t="s">
        <v>41</v>
      </c>
      <c r="O26" s="60" t="s">
        <v>41</v>
      </c>
    </row>
    <row r="27" spans="2:15" ht="15" x14ac:dyDescent="0.2">
      <c r="B27" s="201"/>
      <c r="C27" s="65">
        <v>44</v>
      </c>
      <c r="D27" s="72">
        <v>35</v>
      </c>
      <c r="E27" s="73">
        <v>40</v>
      </c>
      <c r="F27" s="73">
        <v>45</v>
      </c>
      <c r="G27" s="74">
        <v>50</v>
      </c>
      <c r="H27" s="80">
        <v>45</v>
      </c>
      <c r="I27" s="81">
        <v>50</v>
      </c>
      <c r="J27" s="59" t="s">
        <v>41</v>
      </c>
      <c r="K27" s="60" t="s">
        <v>41</v>
      </c>
      <c r="L27" s="89" t="s">
        <v>41</v>
      </c>
      <c r="M27" s="59" t="s">
        <v>41</v>
      </c>
      <c r="N27" s="59" t="s">
        <v>41</v>
      </c>
      <c r="O27" s="60" t="s">
        <v>41</v>
      </c>
    </row>
    <row r="28" spans="2:15" ht="15" x14ac:dyDescent="0.2">
      <c r="B28" s="201"/>
      <c r="C28" s="65">
        <v>46</v>
      </c>
      <c r="D28" s="72">
        <v>40</v>
      </c>
      <c r="E28" s="73">
        <v>48</v>
      </c>
      <c r="F28" s="73">
        <v>50</v>
      </c>
      <c r="G28" s="74">
        <v>50</v>
      </c>
      <c r="H28" s="80">
        <v>50</v>
      </c>
      <c r="I28" s="59" t="s">
        <v>41</v>
      </c>
      <c r="J28" s="59" t="s">
        <v>41</v>
      </c>
      <c r="K28" s="60" t="s">
        <v>41</v>
      </c>
      <c r="L28" s="89" t="s">
        <v>41</v>
      </c>
      <c r="M28" s="59" t="s">
        <v>41</v>
      </c>
      <c r="N28" s="59" t="s">
        <v>41</v>
      </c>
      <c r="O28" s="60" t="s">
        <v>41</v>
      </c>
    </row>
    <row r="29" spans="2:15" ht="15" x14ac:dyDescent="0.2">
      <c r="B29" s="201"/>
      <c r="C29" s="65">
        <v>48</v>
      </c>
      <c r="D29" s="72">
        <v>40</v>
      </c>
      <c r="E29" s="73">
        <v>48</v>
      </c>
      <c r="F29" s="73">
        <v>50</v>
      </c>
      <c r="G29" s="60" t="s">
        <v>41</v>
      </c>
      <c r="H29" s="80">
        <v>50</v>
      </c>
      <c r="I29" s="59" t="s">
        <v>41</v>
      </c>
      <c r="J29" s="59" t="s">
        <v>41</v>
      </c>
      <c r="K29" s="60" t="s">
        <v>41</v>
      </c>
      <c r="L29" s="89" t="s">
        <v>41</v>
      </c>
      <c r="M29" s="59" t="s">
        <v>41</v>
      </c>
      <c r="N29" s="59" t="s">
        <v>41</v>
      </c>
      <c r="O29" s="60" t="s">
        <v>41</v>
      </c>
    </row>
    <row r="30" spans="2:15" ht="15.75" thickBot="1" x14ac:dyDescent="0.25">
      <c r="B30" s="202"/>
      <c r="C30" s="65">
        <v>50</v>
      </c>
      <c r="D30" s="75">
        <v>45</v>
      </c>
      <c r="E30" s="76">
        <v>50</v>
      </c>
      <c r="F30" s="62" t="s">
        <v>41</v>
      </c>
      <c r="G30" s="63" t="s">
        <v>41</v>
      </c>
      <c r="H30" s="61" t="s">
        <v>41</v>
      </c>
      <c r="I30" s="62" t="s">
        <v>41</v>
      </c>
      <c r="J30" s="62" t="s">
        <v>41</v>
      </c>
      <c r="K30" s="63" t="s">
        <v>41</v>
      </c>
      <c r="L30" s="61" t="s">
        <v>41</v>
      </c>
      <c r="M30" s="62" t="s">
        <v>41</v>
      </c>
      <c r="N30" s="62" t="s">
        <v>41</v>
      </c>
      <c r="O30" s="63" t="s">
        <v>41</v>
      </c>
    </row>
    <row r="31" spans="2:15" s="88" customFormat="1" ht="9.75" customHeight="1" x14ac:dyDescent="0.2">
      <c r="B31" s="85"/>
      <c r="C31" s="86"/>
      <c r="D31" s="87"/>
      <c r="E31" s="87"/>
      <c r="F31" s="87"/>
      <c r="G31" s="87"/>
      <c r="H31" s="87"/>
      <c r="I31" s="87"/>
      <c r="J31" s="87"/>
      <c r="K31" s="87"/>
    </row>
    <row r="32" spans="2:15" s="88" customFormat="1" ht="15" x14ac:dyDescent="0.2">
      <c r="B32" s="85"/>
      <c r="C32" s="84" t="s">
        <v>49</v>
      </c>
      <c r="D32" s="87"/>
      <c r="E32" s="87"/>
      <c r="F32" s="87"/>
      <c r="G32" s="87"/>
      <c r="H32" s="87"/>
      <c r="I32" s="87"/>
      <c r="J32" s="87"/>
      <c r="K32" s="87"/>
    </row>
    <row r="33" spans="2:11" ht="15" x14ac:dyDescent="0.25">
      <c r="B33" s="58"/>
      <c r="C33" s="84" t="s">
        <v>51</v>
      </c>
      <c r="D33" s="58"/>
      <c r="E33" s="58"/>
      <c r="F33" s="58"/>
      <c r="G33" s="58"/>
      <c r="H33" s="58"/>
      <c r="I33" s="58"/>
      <c r="J33" s="58"/>
      <c r="K33" s="58"/>
    </row>
    <row r="34" spans="2:11" ht="15" x14ac:dyDescent="0.25">
      <c r="B34" s="58"/>
      <c r="C34" s="84" t="s">
        <v>55</v>
      </c>
      <c r="D34" s="58"/>
      <c r="E34" s="58"/>
      <c r="F34" s="58"/>
      <c r="G34" s="58"/>
      <c r="H34" s="58"/>
      <c r="I34" s="58"/>
      <c r="J34" s="58"/>
      <c r="K34" s="58"/>
    </row>
    <row r="37" spans="2:11" x14ac:dyDescent="0.2">
      <c r="C37" s="197" t="s">
        <v>42</v>
      </c>
      <c r="D37" s="198"/>
      <c r="E37" s="199"/>
    </row>
    <row r="38" spans="2:11" ht="22.5" x14ac:dyDescent="0.2">
      <c r="C38" s="64" t="s">
        <v>54</v>
      </c>
      <c r="D38" s="67" t="s">
        <v>50</v>
      </c>
      <c r="E38" s="67" t="s">
        <v>43</v>
      </c>
    </row>
    <row r="39" spans="2:11" ht="22.5" x14ac:dyDescent="0.2">
      <c r="C39" s="64" t="s">
        <v>44</v>
      </c>
      <c r="D39" s="67">
        <v>300</v>
      </c>
      <c r="E39" s="67" t="s">
        <v>45</v>
      </c>
    </row>
    <row r="40" spans="2:11" ht="21.75" customHeight="1" x14ac:dyDescent="0.2">
      <c r="C40" s="67" t="s">
        <v>46</v>
      </c>
      <c r="D40" s="67">
        <v>457</v>
      </c>
      <c r="E40" s="67" t="s">
        <v>45</v>
      </c>
    </row>
    <row r="41" spans="2:11" ht="22.5" x14ac:dyDescent="0.2">
      <c r="C41" s="64" t="s">
        <v>56</v>
      </c>
      <c r="D41" s="67">
        <v>0</v>
      </c>
      <c r="E41" s="67" t="s">
        <v>47</v>
      </c>
    </row>
  </sheetData>
  <mergeCells count="6">
    <mergeCell ref="B2:K2"/>
    <mergeCell ref="L4:O4"/>
    <mergeCell ref="C37:E37"/>
    <mergeCell ref="H4:K4"/>
    <mergeCell ref="D4:G4"/>
    <mergeCell ref="B6:B30"/>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
  <sheetViews>
    <sheetView tabSelected="1" topLeftCell="A103" zoomScaleNormal="100" workbookViewId="0">
      <selection activeCell="K124" sqref="K124"/>
    </sheetView>
  </sheetViews>
  <sheetFormatPr defaultRowHeight="15.75" x14ac:dyDescent="0.25"/>
  <cols>
    <col min="1" max="1" width="10.28515625" style="123" customWidth="1"/>
    <col min="2" max="256" width="9.140625" style="123"/>
    <col min="257" max="257" width="10.28515625" style="123" customWidth="1"/>
    <col min="258" max="512" width="9.140625" style="123"/>
    <col min="513" max="513" width="10.28515625" style="123" customWidth="1"/>
    <col min="514" max="768" width="9.140625" style="123"/>
    <col min="769" max="769" width="10.28515625" style="123" customWidth="1"/>
    <col min="770" max="1024" width="9.140625" style="123"/>
    <col min="1025" max="1025" width="10.28515625" style="123" customWidth="1"/>
    <col min="1026" max="1280" width="9.140625" style="123"/>
    <col min="1281" max="1281" width="10.28515625" style="123" customWidth="1"/>
    <col min="1282" max="1536" width="9.140625" style="123"/>
    <col min="1537" max="1537" width="10.28515625" style="123" customWidth="1"/>
    <col min="1538" max="1792" width="9.140625" style="123"/>
    <col min="1793" max="1793" width="10.28515625" style="123" customWidth="1"/>
    <col min="1794" max="2048" width="9.140625" style="123"/>
    <col min="2049" max="2049" width="10.28515625" style="123" customWidth="1"/>
    <col min="2050" max="2304" width="9.140625" style="123"/>
    <col min="2305" max="2305" width="10.28515625" style="123" customWidth="1"/>
    <col min="2306" max="2560" width="9.140625" style="123"/>
    <col min="2561" max="2561" width="10.28515625" style="123" customWidth="1"/>
    <col min="2562" max="2816" width="9.140625" style="123"/>
    <col min="2817" max="2817" width="10.28515625" style="123" customWidth="1"/>
    <col min="2818" max="3072" width="9.140625" style="123"/>
    <col min="3073" max="3073" width="10.28515625" style="123" customWidth="1"/>
    <col min="3074" max="3328" width="9.140625" style="123"/>
    <col min="3329" max="3329" width="10.28515625" style="123" customWidth="1"/>
    <col min="3330" max="3584" width="9.140625" style="123"/>
    <col min="3585" max="3585" width="10.28515625" style="123" customWidth="1"/>
    <col min="3586" max="3840" width="9.140625" style="123"/>
    <col min="3841" max="3841" width="10.28515625" style="123" customWidth="1"/>
    <col min="3842" max="4096" width="9.140625" style="123"/>
    <col min="4097" max="4097" width="10.28515625" style="123" customWidth="1"/>
    <col min="4098" max="4352" width="9.140625" style="123"/>
    <col min="4353" max="4353" width="10.28515625" style="123" customWidth="1"/>
    <col min="4354" max="4608" width="9.140625" style="123"/>
    <col min="4609" max="4609" width="10.28515625" style="123" customWidth="1"/>
    <col min="4610" max="4864" width="9.140625" style="123"/>
    <col min="4865" max="4865" width="10.28515625" style="123" customWidth="1"/>
    <col min="4866" max="5120" width="9.140625" style="123"/>
    <col min="5121" max="5121" width="10.28515625" style="123" customWidth="1"/>
    <col min="5122" max="5376" width="9.140625" style="123"/>
    <col min="5377" max="5377" width="10.28515625" style="123" customWidth="1"/>
    <col min="5378" max="5632" width="9.140625" style="123"/>
    <col min="5633" max="5633" width="10.28515625" style="123" customWidth="1"/>
    <col min="5634" max="5888" width="9.140625" style="123"/>
    <col min="5889" max="5889" width="10.28515625" style="123" customWidth="1"/>
    <col min="5890" max="6144" width="9.140625" style="123"/>
    <col min="6145" max="6145" width="10.28515625" style="123" customWidth="1"/>
    <col min="6146" max="6400" width="9.140625" style="123"/>
    <col min="6401" max="6401" width="10.28515625" style="123" customWidth="1"/>
    <col min="6402" max="6656" width="9.140625" style="123"/>
    <col min="6657" max="6657" width="10.28515625" style="123" customWidth="1"/>
    <col min="6658" max="6912" width="9.140625" style="123"/>
    <col min="6913" max="6913" width="10.28515625" style="123" customWidth="1"/>
    <col min="6914" max="7168" width="9.140625" style="123"/>
    <col min="7169" max="7169" width="10.28515625" style="123" customWidth="1"/>
    <col min="7170" max="7424" width="9.140625" style="123"/>
    <col min="7425" max="7425" width="10.28515625" style="123" customWidth="1"/>
    <col min="7426" max="7680" width="9.140625" style="123"/>
    <col min="7681" max="7681" width="10.28515625" style="123" customWidth="1"/>
    <col min="7682" max="7936" width="9.140625" style="123"/>
    <col min="7937" max="7937" width="10.28515625" style="123" customWidth="1"/>
    <col min="7938" max="8192" width="9.140625" style="123"/>
    <col min="8193" max="8193" width="10.28515625" style="123" customWidth="1"/>
    <col min="8194" max="8448" width="9.140625" style="123"/>
    <col min="8449" max="8449" width="10.28515625" style="123" customWidth="1"/>
    <col min="8450" max="8704" width="9.140625" style="123"/>
    <col min="8705" max="8705" width="10.28515625" style="123" customWidth="1"/>
    <col min="8706" max="8960" width="9.140625" style="123"/>
    <col min="8961" max="8961" width="10.28515625" style="123" customWidth="1"/>
    <col min="8962" max="9216" width="9.140625" style="123"/>
    <col min="9217" max="9217" width="10.28515625" style="123" customWidth="1"/>
    <col min="9218" max="9472" width="9.140625" style="123"/>
    <col min="9473" max="9473" width="10.28515625" style="123" customWidth="1"/>
    <col min="9474" max="9728" width="9.140625" style="123"/>
    <col min="9729" max="9729" width="10.28515625" style="123" customWidth="1"/>
    <col min="9730" max="9984" width="9.140625" style="123"/>
    <col min="9985" max="9985" width="10.28515625" style="123" customWidth="1"/>
    <col min="9986" max="10240" width="9.140625" style="123"/>
    <col min="10241" max="10241" width="10.28515625" style="123" customWidth="1"/>
    <col min="10242" max="10496" width="9.140625" style="123"/>
    <col min="10497" max="10497" width="10.28515625" style="123" customWidth="1"/>
    <col min="10498" max="10752" width="9.140625" style="123"/>
    <col min="10753" max="10753" width="10.28515625" style="123" customWidth="1"/>
    <col min="10754" max="11008" width="9.140625" style="123"/>
    <col min="11009" max="11009" width="10.28515625" style="123" customWidth="1"/>
    <col min="11010" max="11264" width="9.140625" style="123"/>
    <col min="11265" max="11265" width="10.28515625" style="123" customWidth="1"/>
    <col min="11266" max="11520" width="9.140625" style="123"/>
    <col min="11521" max="11521" width="10.28515625" style="123" customWidth="1"/>
    <col min="11522" max="11776" width="9.140625" style="123"/>
    <col min="11777" max="11777" width="10.28515625" style="123" customWidth="1"/>
    <col min="11778" max="12032" width="9.140625" style="123"/>
    <col min="12033" max="12033" width="10.28515625" style="123" customWidth="1"/>
    <col min="12034" max="12288" width="9.140625" style="123"/>
    <col min="12289" max="12289" width="10.28515625" style="123" customWidth="1"/>
    <col min="12290" max="12544" width="9.140625" style="123"/>
    <col min="12545" max="12545" width="10.28515625" style="123" customWidth="1"/>
    <col min="12546" max="12800" width="9.140625" style="123"/>
    <col min="12801" max="12801" width="10.28515625" style="123" customWidth="1"/>
    <col min="12802" max="13056" width="9.140625" style="123"/>
    <col min="13057" max="13057" width="10.28515625" style="123" customWidth="1"/>
    <col min="13058" max="13312" width="9.140625" style="123"/>
    <col min="13313" max="13313" width="10.28515625" style="123" customWidth="1"/>
    <col min="13314" max="13568" width="9.140625" style="123"/>
    <col min="13569" max="13569" width="10.28515625" style="123" customWidth="1"/>
    <col min="13570" max="13824" width="9.140625" style="123"/>
    <col min="13825" max="13825" width="10.28515625" style="123" customWidth="1"/>
    <col min="13826" max="14080" width="9.140625" style="123"/>
    <col min="14081" max="14081" width="10.28515625" style="123" customWidth="1"/>
    <col min="14082" max="14336" width="9.140625" style="123"/>
    <col min="14337" max="14337" width="10.28515625" style="123" customWidth="1"/>
    <col min="14338" max="14592" width="9.140625" style="123"/>
    <col min="14593" max="14593" width="10.28515625" style="123" customWidth="1"/>
    <col min="14594" max="14848" width="9.140625" style="123"/>
    <col min="14849" max="14849" width="10.28515625" style="123" customWidth="1"/>
    <col min="14850" max="15104" width="9.140625" style="123"/>
    <col min="15105" max="15105" width="10.28515625" style="123" customWidth="1"/>
    <col min="15106" max="15360" width="9.140625" style="123"/>
    <col min="15361" max="15361" width="10.28515625" style="123" customWidth="1"/>
    <col min="15362" max="15616" width="9.140625" style="123"/>
    <col min="15617" max="15617" width="10.28515625" style="123" customWidth="1"/>
    <col min="15618" max="15872" width="9.140625" style="123"/>
    <col min="15873" max="15873" width="10.28515625" style="123" customWidth="1"/>
    <col min="15874" max="16128" width="9.140625" style="123"/>
    <col min="16129" max="16129" width="10.28515625" style="123" customWidth="1"/>
    <col min="16130" max="16384" width="9.140625" style="123"/>
  </cols>
  <sheetData>
    <row r="1" spans="1:1" ht="22.5" x14ac:dyDescent="0.3">
      <c r="A1" s="122" t="s">
        <v>65</v>
      </c>
    </row>
  </sheetData>
  <pageMargins left="0.70866141732283472" right="0.70866141732283472" top="0.74803149606299213" bottom="0.74803149606299213" header="0.31496062992125984" footer="0.31496062992125984"/>
  <pageSetup paperSize="9" scale="92" orientation="portrait" r:id="rId1"/>
  <rowBreaks count="4" manualBreakCount="4">
    <brk id="51" max="16383" man="1"/>
    <brk id="101" max="16383" man="1"/>
    <brk id="153" max="16383" man="1"/>
    <brk id="193"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I19"/>
  <sheetViews>
    <sheetView showGridLines="0" zoomScaleNormal="100" workbookViewId="0">
      <selection activeCell="O26" sqref="O26"/>
    </sheetView>
  </sheetViews>
  <sheetFormatPr defaultRowHeight="15.75" x14ac:dyDescent="0.25"/>
  <cols>
    <col min="1" max="8" width="9.140625" style="123"/>
    <col min="9" max="9" width="12.140625" style="123" customWidth="1"/>
    <col min="10" max="264" width="9.140625" style="123"/>
    <col min="265" max="265" width="12.140625" style="123" customWidth="1"/>
    <col min="266" max="520" width="9.140625" style="123"/>
    <col min="521" max="521" width="12.140625" style="123" customWidth="1"/>
    <col min="522" max="776" width="9.140625" style="123"/>
    <col min="777" max="777" width="12.140625" style="123" customWidth="1"/>
    <col min="778" max="1032" width="9.140625" style="123"/>
    <col min="1033" max="1033" width="12.140625" style="123" customWidth="1"/>
    <col min="1034" max="1288" width="9.140625" style="123"/>
    <col min="1289" max="1289" width="12.140625" style="123" customWidth="1"/>
    <col min="1290" max="1544" width="9.140625" style="123"/>
    <col min="1545" max="1545" width="12.140625" style="123" customWidth="1"/>
    <col min="1546" max="1800" width="9.140625" style="123"/>
    <col min="1801" max="1801" width="12.140625" style="123" customWidth="1"/>
    <col min="1802" max="2056" width="9.140625" style="123"/>
    <col min="2057" max="2057" width="12.140625" style="123" customWidth="1"/>
    <col min="2058" max="2312" width="9.140625" style="123"/>
    <col min="2313" max="2313" width="12.140625" style="123" customWidth="1"/>
    <col min="2314" max="2568" width="9.140625" style="123"/>
    <col min="2569" max="2569" width="12.140625" style="123" customWidth="1"/>
    <col min="2570" max="2824" width="9.140625" style="123"/>
    <col min="2825" max="2825" width="12.140625" style="123" customWidth="1"/>
    <col min="2826" max="3080" width="9.140625" style="123"/>
    <col min="3081" max="3081" width="12.140625" style="123" customWidth="1"/>
    <col min="3082" max="3336" width="9.140625" style="123"/>
    <col min="3337" max="3337" width="12.140625" style="123" customWidth="1"/>
    <col min="3338" max="3592" width="9.140625" style="123"/>
    <col min="3593" max="3593" width="12.140625" style="123" customWidth="1"/>
    <col min="3594" max="3848" width="9.140625" style="123"/>
    <col min="3849" max="3849" width="12.140625" style="123" customWidth="1"/>
    <col min="3850" max="4104" width="9.140625" style="123"/>
    <col min="4105" max="4105" width="12.140625" style="123" customWidth="1"/>
    <col min="4106" max="4360" width="9.140625" style="123"/>
    <col min="4361" max="4361" width="12.140625" style="123" customWidth="1"/>
    <col min="4362" max="4616" width="9.140625" style="123"/>
    <col min="4617" max="4617" width="12.140625" style="123" customWidth="1"/>
    <col min="4618" max="4872" width="9.140625" style="123"/>
    <col min="4873" max="4873" width="12.140625" style="123" customWidth="1"/>
    <col min="4874" max="5128" width="9.140625" style="123"/>
    <col min="5129" max="5129" width="12.140625" style="123" customWidth="1"/>
    <col min="5130" max="5384" width="9.140625" style="123"/>
    <col min="5385" max="5385" width="12.140625" style="123" customWidth="1"/>
    <col min="5386" max="5640" width="9.140625" style="123"/>
    <col min="5641" max="5641" width="12.140625" style="123" customWidth="1"/>
    <col min="5642" max="5896" width="9.140625" style="123"/>
    <col min="5897" max="5897" width="12.140625" style="123" customWidth="1"/>
    <col min="5898" max="6152" width="9.140625" style="123"/>
    <col min="6153" max="6153" width="12.140625" style="123" customWidth="1"/>
    <col min="6154" max="6408" width="9.140625" style="123"/>
    <col min="6409" max="6409" width="12.140625" style="123" customWidth="1"/>
    <col min="6410" max="6664" width="9.140625" style="123"/>
    <col min="6665" max="6665" width="12.140625" style="123" customWidth="1"/>
    <col min="6666" max="6920" width="9.140625" style="123"/>
    <col min="6921" max="6921" width="12.140625" style="123" customWidth="1"/>
    <col min="6922" max="7176" width="9.140625" style="123"/>
    <col min="7177" max="7177" width="12.140625" style="123" customWidth="1"/>
    <col min="7178" max="7432" width="9.140625" style="123"/>
    <col min="7433" max="7433" width="12.140625" style="123" customWidth="1"/>
    <col min="7434" max="7688" width="9.140625" style="123"/>
    <col min="7689" max="7689" width="12.140625" style="123" customWidth="1"/>
    <col min="7690" max="7944" width="9.140625" style="123"/>
    <col min="7945" max="7945" width="12.140625" style="123" customWidth="1"/>
    <col min="7946" max="8200" width="9.140625" style="123"/>
    <col min="8201" max="8201" width="12.140625" style="123" customWidth="1"/>
    <col min="8202" max="8456" width="9.140625" style="123"/>
    <col min="8457" max="8457" width="12.140625" style="123" customWidth="1"/>
    <col min="8458" max="8712" width="9.140625" style="123"/>
    <col min="8713" max="8713" width="12.140625" style="123" customWidth="1"/>
    <col min="8714" max="8968" width="9.140625" style="123"/>
    <col min="8969" max="8969" width="12.140625" style="123" customWidth="1"/>
    <col min="8970" max="9224" width="9.140625" style="123"/>
    <col min="9225" max="9225" width="12.140625" style="123" customWidth="1"/>
    <col min="9226" max="9480" width="9.140625" style="123"/>
    <col min="9481" max="9481" width="12.140625" style="123" customWidth="1"/>
    <col min="9482" max="9736" width="9.140625" style="123"/>
    <col min="9737" max="9737" width="12.140625" style="123" customWidth="1"/>
    <col min="9738" max="9992" width="9.140625" style="123"/>
    <col min="9993" max="9993" width="12.140625" style="123" customWidth="1"/>
    <col min="9994" max="10248" width="9.140625" style="123"/>
    <col min="10249" max="10249" width="12.140625" style="123" customWidth="1"/>
    <col min="10250" max="10504" width="9.140625" style="123"/>
    <col min="10505" max="10505" width="12.140625" style="123" customWidth="1"/>
    <col min="10506" max="10760" width="9.140625" style="123"/>
    <col min="10761" max="10761" width="12.140625" style="123" customWidth="1"/>
    <col min="10762" max="11016" width="9.140625" style="123"/>
    <col min="11017" max="11017" width="12.140625" style="123" customWidth="1"/>
    <col min="11018" max="11272" width="9.140625" style="123"/>
    <col min="11273" max="11273" width="12.140625" style="123" customWidth="1"/>
    <col min="11274" max="11528" width="9.140625" style="123"/>
    <col min="11529" max="11529" width="12.140625" style="123" customWidth="1"/>
    <col min="11530" max="11784" width="9.140625" style="123"/>
    <col min="11785" max="11785" width="12.140625" style="123" customWidth="1"/>
    <col min="11786" max="12040" width="9.140625" style="123"/>
    <col min="12041" max="12041" width="12.140625" style="123" customWidth="1"/>
    <col min="12042" max="12296" width="9.140625" style="123"/>
    <col min="12297" max="12297" width="12.140625" style="123" customWidth="1"/>
    <col min="12298" max="12552" width="9.140625" style="123"/>
    <col min="12553" max="12553" width="12.140625" style="123" customWidth="1"/>
    <col min="12554" max="12808" width="9.140625" style="123"/>
    <col min="12809" max="12809" width="12.140625" style="123" customWidth="1"/>
    <col min="12810" max="13064" width="9.140625" style="123"/>
    <col min="13065" max="13065" width="12.140625" style="123" customWidth="1"/>
    <col min="13066" max="13320" width="9.140625" style="123"/>
    <col min="13321" max="13321" width="12.140625" style="123" customWidth="1"/>
    <col min="13322" max="13576" width="9.140625" style="123"/>
    <col min="13577" max="13577" width="12.140625" style="123" customWidth="1"/>
    <col min="13578" max="13832" width="9.140625" style="123"/>
    <col min="13833" max="13833" width="12.140625" style="123" customWidth="1"/>
    <col min="13834" max="14088" width="9.140625" style="123"/>
    <col min="14089" max="14089" width="12.140625" style="123" customWidth="1"/>
    <col min="14090" max="14344" width="9.140625" style="123"/>
    <col min="14345" max="14345" width="12.140625" style="123" customWidth="1"/>
    <col min="14346" max="14600" width="9.140625" style="123"/>
    <col min="14601" max="14601" width="12.140625" style="123" customWidth="1"/>
    <col min="14602" max="14856" width="9.140625" style="123"/>
    <col min="14857" max="14857" width="12.140625" style="123" customWidth="1"/>
    <col min="14858" max="15112" width="9.140625" style="123"/>
    <col min="15113" max="15113" width="12.140625" style="123" customWidth="1"/>
    <col min="15114" max="15368" width="9.140625" style="123"/>
    <col min="15369" max="15369" width="12.140625" style="123" customWidth="1"/>
    <col min="15370" max="15624" width="9.140625" style="123"/>
    <col min="15625" max="15625" width="12.140625" style="123" customWidth="1"/>
    <col min="15626" max="15880" width="9.140625" style="123"/>
    <col min="15881" max="15881" width="12.140625" style="123" customWidth="1"/>
    <col min="15882" max="16136" width="9.140625" style="123"/>
    <col min="16137" max="16137" width="12.140625" style="123" customWidth="1"/>
    <col min="16138" max="16384" width="9.140625" style="123"/>
  </cols>
  <sheetData>
    <row r="1" spans="1:9" ht="30" x14ac:dyDescent="0.4">
      <c r="A1" s="124" t="s">
        <v>66</v>
      </c>
    </row>
    <row r="3" spans="1:9" x14ac:dyDescent="0.25">
      <c r="I3" s="125"/>
    </row>
    <row r="5" spans="1:9" x14ac:dyDescent="0.25">
      <c r="I5" s="125"/>
    </row>
    <row r="7" spans="1:9" x14ac:dyDescent="0.25">
      <c r="I7" s="126"/>
    </row>
    <row r="8" spans="1:9" x14ac:dyDescent="0.25">
      <c r="I8" s="126"/>
    </row>
    <row r="10" spans="1:9" x14ac:dyDescent="0.25">
      <c r="I10" s="125"/>
    </row>
    <row r="11" spans="1:9" x14ac:dyDescent="0.25">
      <c r="I11" s="126"/>
    </row>
    <row r="13" spans="1:9" x14ac:dyDescent="0.25">
      <c r="I13" s="126"/>
    </row>
    <row r="14" spans="1:9" x14ac:dyDescent="0.25">
      <c r="I14" s="126"/>
    </row>
    <row r="15" spans="1:9" x14ac:dyDescent="0.25">
      <c r="I15" s="126"/>
    </row>
    <row r="16" spans="1:9" x14ac:dyDescent="0.25">
      <c r="I16" s="126"/>
    </row>
    <row r="17" spans="9:9" x14ac:dyDescent="0.25">
      <c r="I17" s="126"/>
    </row>
    <row r="19" spans="9:9" x14ac:dyDescent="0.25">
      <c r="I19" s="126"/>
    </row>
  </sheetData>
  <pageMargins left="0.70866141732283472" right="0.70866141732283472" top="0.74803149606299213" bottom="0.74803149606299213" header="0.31496062992125984" footer="0.31496062992125984"/>
  <pageSetup paperSize="9" scale="68"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 - Rolling Drag</vt:lpstr>
      <vt:lpstr>Calculations</vt:lpstr>
      <vt:lpstr>Tabulation01</vt:lpstr>
      <vt:lpstr> Explanation</vt:lpstr>
      <vt:lpstr>Versions</vt:lpstr>
      <vt:lpstr>Calculations!Print_Area</vt:lpstr>
      <vt:lpstr>Tabulation01!Print_Area</vt:lpstr>
      <vt:lpstr>Versions!Print_Area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ESI0605T-02</dc:title>
  <dc:creator>Max</dc:creator>
  <cp:keywords>ESI0605T-02</cp:keywords>
  <cp:lastModifiedBy>Standards</cp:lastModifiedBy>
  <cp:lastPrinted>2017-01-27T04:13:49Z</cp:lastPrinted>
  <dcterms:created xsi:type="dcterms:W3CDTF">2011-10-12T22:12:28Z</dcterms:created>
  <dcterms:modified xsi:type="dcterms:W3CDTF">2022-11-10T04:08:08Z</dcterms:modified>
</cp:coreProperties>
</file>